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202300"/>
  <mc:AlternateContent xmlns:mc="http://schemas.openxmlformats.org/markup-compatibility/2006">
    <mc:Choice Requires="x15">
      <x15ac:absPath xmlns:x15ac="http://schemas.microsoft.com/office/spreadsheetml/2010/11/ac" url="https://220ict.sharepoint.com/sites/CDC.Forward.Planning/Shared Documents/2. Local Plan Live/Reg 19 Submission Local Plan/Consultation Documents/Evidence/For Beth/"/>
    </mc:Choice>
  </mc:AlternateContent>
  <xr:revisionPtr revIDLastSave="16" documentId="13_ncr:1_{B6B3A8F7-2CB3-4AF4-9D71-4A2C27064026}" xr6:coauthVersionLast="47" xr6:coauthVersionMax="47" xr10:uidLastSave="{084D2E97-01FB-486C-8D81-BE8BA1087E8D}"/>
  <bookViews>
    <workbookView xWindow="53880" yWindow="195" windowWidth="25440" windowHeight="15390" xr2:uid="{0BFEFE25-5D6A-4AD1-B32F-C9D05D791312}"/>
  </bookViews>
  <sheets>
    <sheet name="IDS" sheetId="2" r:id="rId1"/>
  </sheets>
  <definedNames>
    <definedName name="_01_Education">#REF!</definedName>
    <definedName name="_02_Community_and_social_infrastructure">#REF!</definedName>
    <definedName name="_03_Primary_Healthcare">#REF!</definedName>
    <definedName name="_04_Open_space_and_Sports">#REF!</definedName>
    <definedName name="_05_Transport">#REF!</definedName>
    <definedName name="_06_Utilities">#REF!</definedName>
    <definedName name="_xlnm._FilterDatabase" localSheetId="0" hidden="1">IDS!$B$3:$Q$208</definedName>
    <definedName name="_xlnm.Print_Titles" localSheetId="0">IDS!$2:$3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2" l="1"/>
  <c r="K32" i="2"/>
  <c r="K27" i="2"/>
  <c r="K55" i="2"/>
  <c r="K77" i="2"/>
  <c r="K73" i="2"/>
  <c r="K71" i="2"/>
  <c r="K75" i="2"/>
  <c r="K70" i="2"/>
  <c r="K69" i="2"/>
  <c r="K76" i="2"/>
  <c r="K74" i="2"/>
  <c r="K50" i="2"/>
  <c r="K39" i="2"/>
  <c r="K38" i="2"/>
  <c r="K37" i="2"/>
  <c r="K36" i="2"/>
  <c r="K34" i="2"/>
  <c r="K23" i="2"/>
  <c r="K24" i="2"/>
  <c r="K22" i="2"/>
  <c r="K21" i="2"/>
  <c r="K20" i="2"/>
  <c r="K19" i="2"/>
  <c r="K18" i="2"/>
  <c r="K17" i="2"/>
  <c r="K16" i="2"/>
  <c r="K13" i="2"/>
  <c r="K11" i="2"/>
  <c r="K61" i="2"/>
  <c r="K60" i="2"/>
  <c r="K43" i="2"/>
  <c r="K49" i="2"/>
  <c r="K45" i="2"/>
  <c r="K44" i="2"/>
  <c r="K42" i="2"/>
  <c r="K48" i="2"/>
  <c r="K47" i="2"/>
  <c r="K46" i="2"/>
  <c r="K41" i="2"/>
  <c r="K35" i="2"/>
  <c r="K33" i="2"/>
  <c r="K29" i="2"/>
  <c r="K28" i="2"/>
  <c r="K31" i="2"/>
  <c r="K30" i="2"/>
</calcChain>
</file>

<file path=xl/sharedStrings.xml><?xml version="1.0" encoding="utf-8"?>
<sst xmlns="http://schemas.openxmlformats.org/spreadsheetml/2006/main" count="2734" uniqueCount="657">
  <si>
    <t>Prioritisation</t>
  </si>
  <si>
    <t>Source</t>
  </si>
  <si>
    <t>Kemble</t>
  </si>
  <si>
    <t>Moreton-in-Marsh</t>
  </si>
  <si>
    <t>Mickleton</t>
  </si>
  <si>
    <t>Ref</t>
  </si>
  <si>
    <t>Scheme name</t>
  </si>
  <si>
    <t>Infrastructure category</t>
  </si>
  <si>
    <t xml:space="preserve">Infrastructure sub-category </t>
  </si>
  <si>
    <t>Sub area</t>
  </si>
  <si>
    <t>Relevant Sub area</t>
  </si>
  <si>
    <t>Site/Sub area attribution</t>
  </si>
  <si>
    <t>Source of cost</t>
  </si>
  <si>
    <t>Confirmed funding</t>
  </si>
  <si>
    <t>Cost (£)</t>
  </si>
  <si>
    <t>01_Education</t>
  </si>
  <si>
    <t>02_Community and social infrastructure</t>
  </si>
  <si>
    <t>03_Primary Healthcare</t>
  </si>
  <si>
    <t>04_Open space and Sports</t>
  </si>
  <si>
    <t>05_Transport</t>
  </si>
  <si>
    <t>06_Utilities</t>
  </si>
  <si>
    <t>Scheme description</t>
  </si>
  <si>
    <t xml:space="preserve">Critical </t>
  </si>
  <si>
    <t>Essential</t>
  </si>
  <si>
    <t xml:space="preserve">Important </t>
  </si>
  <si>
    <t>07_Emergency services</t>
  </si>
  <si>
    <t>08_Flood Management</t>
  </si>
  <si>
    <t>Cirencester - Strategic - Steadings southern extension (1x landowner)</t>
  </si>
  <si>
    <t>Cirencester - Strategic - Land south east of Cirencester and south of Preston (2x landowners / promoter)</t>
  </si>
  <si>
    <t>Cirencester - Strategic - Land east of Kingshill Lane (1x landowner / promoter)</t>
  </si>
  <si>
    <t>Siddington -Strategic- Land south west of Siddington (1x landowner / promoter)</t>
  </si>
  <si>
    <t>Down Ampney - Strategic - Land surrounding Down Ampney (2x landowners/ promoters)</t>
  </si>
  <si>
    <t>Driffield - Strategic - Land south of Driffield (2x landowners)</t>
  </si>
  <si>
    <t>Fairford - Strategic - Land north-east of Fairford (1x landowner)</t>
  </si>
  <si>
    <t>Kemble - Strategic - Land south-west of Kemble (1X landowner / promoter)</t>
  </si>
  <si>
    <t>Moreton-in-Marsh - Strategic - Land north, east and south of Moreton-in-Marsh (c. 14x landowners / promoters)</t>
  </si>
  <si>
    <t>Circencester Sub area</t>
  </si>
  <si>
    <t>Fairford Sub area</t>
  </si>
  <si>
    <t>Kemble Sub area</t>
  </si>
  <si>
    <t>Mickleton Sub area</t>
  </si>
  <si>
    <t>Moreton-in-Marsh Sub area</t>
  </si>
  <si>
    <t>North Cotswold Sub area</t>
  </si>
  <si>
    <t>South Cotswold Sub area</t>
  </si>
  <si>
    <t>Potential funding mechanism</t>
  </si>
  <si>
    <t>Scheme information</t>
  </si>
  <si>
    <t>Categorisation</t>
  </si>
  <si>
    <t>All sites</t>
  </si>
  <si>
    <t xml:space="preserve">Cirencester </t>
  </si>
  <si>
    <t>Down Ampney</t>
  </si>
  <si>
    <t>Driffield</t>
  </si>
  <si>
    <t>Fairford</t>
  </si>
  <si>
    <t>North Cotswold</t>
  </si>
  <si>
    <t>South Cotswold</t>
  </si>
  <si>
    <t>District-wide</t>
  </si>
  <si>
    <t>01_Early years</t>
  </si>
  <si>
    <t>01_Primary</t>
  </si>
  <si>
    <t>01_Secondary</t>
  </si>
  <si>
    <t>01_Post 16</t>
  </si>
  <si>
    <t>02_Multifunctional community space</t>
  </si>
  <si>
    <t>02_Library</t>
  </si>
  <si>
    <t>02_Burial ground/cemeteries</t>
  </si>
  <si>
    <t>03_GP space</t>
  </si>
  <si>
    <t>04_Sport and recreation</t>
  </si>
  <si>
    <t>05_Active travel / public realm</t>
  </si>
  <si>
    <t>05_Behaviour change</t>
  </si>
  <si>
    <t>05_Highways</t>
  </si>
  <si>
    <t>05_Public transport - Bus</t>
  </si>
  <si>
    <t>05_Public transport - Rail</t>
  </si>
  <si>
    <t>06_Electricity  supply</t>
  </si>
  <si>
    <t>06_Water Supply and Wastewater</t>
  </si>
  <si>
    <t xml:space="preserve">06_Digital </t>
  </si>
  <si>
    <t>07_Police</t>
  </si>
  <si>
    <t>07_Ambulance</t>
  </si>
  <si>
    <t>07_Fire and rescue</t>
  </si>
  <si>
    <t>08_Onsite mitigation</t>
  </si>
  <si>
    <t>IDP modelling</t>
  </si>
  <si>
    <t>Steading Southern Extension Primary school</t>
  </si>
  <si>
    <t>Land south east of Cirencester and south of Preston Primary school</t>
  </si>
  <si>
    <t>Land surrounding Down Ampney Primary school</t>
  </si>
  <si>
    <t>Land north-east of Fairford Primary school</t>
  </si>
  <si>
    <t>Land south-west of Kemble Primary school</t>
  </si>
  <si>
    <t>Land north of Mickleton Primary school</t>
  </si>
  <si>
    <t>2FE Primary school</t>
  </si>
  <si>
    <t>K3</t>
  </si>
  <si>
    <t>Church Road active travel</t>
  </si>
  <si>
    <t>K5</t>
  </si>
  <si>
    <t>Improved A429 crossing facilities</t>
  </si>
  <si>
    <t>K6</t>
  </si>
  <si>
    <t>Station Road active travel</t>
  </si>
  <si>
    <t>K8</t>
  </si>
  <si>
    <t>Kemble station improvements</t>
  </si>
  <si>
    <t>K10</t>
  </si>
  <si>
    <t>Kemble -Cirencester cycleway</t>
  </si>
  <si>
    <t>K12</t>
  </si>
  <si>
    <t>Kemble to Tetbury Service bus service</t>
  </si>
  <si>
    <t>K13</t>
  </si>
  <si>
    <t>On site provision of services</t>
  </si>
  <si>
    <t>K14</t>
  </si>
  <si>
    <t>Windmill Road AT Mitigation</t>
  </si>
  <si>
    <t>K15</t>
  </si>
  <si>
    <t>Kemble to Ewen Cycle Mitigation</t>
  </si>
  <si>
    <t>K20</t>
  </si>
  <si>
    <t xml:space="preserve">20mph zones </t>
  </si>
  <si>
    <t>Cir2</t>
  </si>
  <si>
    <t>Spratsgate Lane/Somerfield Road active travel links</t>
  </si>
  <si>
    <t>Cir3</t>
  </si>
  <si>
    <t>Active travel access Swindon Road</t>
  </si>
  <si>
    <t>Cir4</t>
  </si>
  <si>
    <t xml:space="preserve">Cricklade Road Cycleway Enhancement </t>
  </si>
  <si>
    <t>Cir5</t>
  </si>
  <si>
    <t>Cir7</t>
  </si>
  <si>
    <t>Active travel access on Kingshill Lane</t>
  </si>
  <si>
    <t>Cir8</t>
  </si>
  <si>
    <t>Queen Elizabeth Road/Beeches Road cycleway</t>
  </si>
  <si>
    <t>Cir9</t>
  </si>
  <si>
    <t>Pedestrianise Castle Street</t>
  </si>
  <si>
    <t>Cir10</t>
  </si>
  <si>
    <t>Siddington Road Cycleway</t>
  </si>
  <si>
    <t>Cir11</t>
  </si>
  <si>
    <t>Extend London Road cycleway</t>
  </si>
  <si>
    <t>Cir12</t>
  </si>
  <si>
    <t>Enhancement to 882 bus service</t>
  </si>
  <si>
    <t>Cir14</t>
  </si>
  <si>
    <t>Cirencester mobility hub</t>
  </si>
  <si>
    <t>Cir15</t>
  </si>
  <si>
    <t>Cirencester Park and Ride</t>
  </si>
  <si>
    <t>Cir16</t>
  </si>
  <si>
    <t>Wayfinding improvements</t>
  </si>
  <si>
    <t>Cir17</t>
  </si>
  <si>
    <t>East-West Pedestrian / Cycle route improvements</t>
  </si>
  <si>
    <t>Cir18</t>
  </si>
  <si>
    <t>Tesco–Siddington Road Active Travel Link</t>
  </si>
  <si>
    <t>Cir19</t>
  </si>
  <si>
    <t>Orchard Fields–Steadings Active Link</t>
  </si>
  <si>
    <t>Cir20</t>
  </si>
  <si>
    <t>Siddington–South Cerney active travel link</t>
  </si>
  <si>
    <t>Cir21</t>
  </si>
  <si>
    <t>Green Lane Quiet Road</t>
  </si>
  <si>
    <t>Cir22</t>
  </si>
  <si>
    <t>Cir23</t>
  </si>
  <si>
    <t>Spratsgate Lane AT Mitigation</t>
  </si>
  <si>
    <t>Cir24</t>
  </si>
  <si>
    <t>Cir25</t>
  </si>
  <si>
    <t>Kingshill Road/London Road mitigation</t>
  </si>
  <si>
    <t>Cir26</t>
  </si>
  <si>
    <t>Kingshill Road/Cirencester Road mitigation</t>
  </si>
  <si>
    <t>Cir27</t>
  </si>
  <si>
    <t>Cir28</t>
  </si>
  <si>
    <t>Cir30</t>
  </si>
  <si>
    <t>Cirencester-Swindon BRT</t>
  </si>
  <si>
    <t>Cir32</t>
  </si>
  <si>
    <t>Enhanced or extended bus service between Site C187  via the Steadings to Cirencester</t>
  </si>
  <si>
    <t>Cir33</t>
  </si>
  <si>
    <t>Local transport corridor interchange hub in The Steadings</t>
  </si>
  <si>
    <t>Cir34</t>
  </si>
  <si>
    <t>DJ1</t>
  </si>
  <si>
    <t>DJ2</t>
  </si>
  <si>
    <t>South Cerney active travel route</t>
  </si>
  <si>
    <t>DJ3</t>
  </si>
  <si>
    <t>Cirencester active travel route</t>
  </si>
  <si>
    <t>DJ5</t>
  </si>
  <si>
    <t>Driffield Junction Development Village Mobility Hub</t>
  </si>
  <si>
    <t>DJ8</t>
  </si>
  <si>
    <t>Bridleway enhancement to Down Ampney (Wiltshire)</t>
  </si>
  <si>
    <t>D1</t>
  </si>
  <si>
    <t>D2</t>
  </si>
  <si>
    <t>Cricklade cycle route</t>
  </si>
  <si>
    <t>D3</t>
  </si>
  <si>
    <t>South Cerney cycle route</t>
  </si>
  <si>
    <t>D6</t>
  </si>
  <si>
    <t>Enhancements of 76 bus route</t>
  </si>
  <si>
    <t>D7</t>
  </si>
  <si>
    <t>Down Ampney -Cirencester Greenway</t>
  </si>
  <si>
    <t>D9</t>
  </si>
  <si>
    <t>Fa1</t>
  </si>
  <si>
    <t>Fa2</t>
  </si>
  <si>
    <t>Southrop Road/London Road active travel route</t>
  </si>
  <si>
    <t>Fa3</t>
  </si>
  <si>
    <t>Hatherop Road active travel route</t>
  </si>
  <si>
    <t>Fa5</t>
  </si>
  <si>
    <t>Cinder Lane quiet road</t>
  </si>
  <si>
    <t>Fa6</t>
  </si>
  <si>
    <t>Horcott Road active travel route</t>
  </si>
  <si>
    <t>Fa8</t>
  </si>
  <si>
    <t xml:space="preserve">Leafield Road Crossing </t>
  </si>
  <si>
    <t>Fa9</t>
  </si>
  <si>
    <t xml:space="preserve">Leafield Road active travel route </t>
  </si>
  <si>
    <t>Fa10</t>
  </si>
  <si>
    <t>Enhancement to 76 bus service</t>
  </si>
  <si>
    <t>Fa11</t>
  </si>
  <si>
    <t>Fa12</t>
  </si>
  <si>
    <t>Mo1</t>
  </si>
  <si>
    <t>Moreton-in-Marsh to Bourton-on-the-Water via Stow-on-the-Wold active travel link</t>
  </si>
  <si>
    <t>Mo2</t>
  </si>
  <si>
    <t>Blenheim Meadow AT routes upgrade</t>
  </si>
  <si>
    <t>Mo3</t>
  </si>
  <si>
    <t>Mo4</t>
  </si>
  <si>
    <t>Southern Moreton greenway</t>
  </si>
  <si>
    <t>Mo5</t>
  </si>
  <si>
    <t>North Cotswold Line transformation</t>
  </si>
  <si>
    <t>Mo8</t>
  </si>
  <si>
    <t>Moreton-in-Marsh Transport Hub, parking and road space reallocation</t>
  </si>
  <si>
    <t>Mo9</t>
  </si>
  <si>
    <t>Mo10</t>
  </si>
  <si>
    <t>Moreton-in-Marsh New Road</t>
  </si>
  <si>
    <t>Mo12</t>
  </si>
  <si>
    <t>Moreton-In-Marsh to Chipping Campden Greenway</t>
  </si>
  <si>
    <t>Mo13</t>
  </si>
  <si>
    <t>Moreton-In-Marsh to Shipston-on-Stour Cycleway</t>
  </si>
  <si>
    <t>Mo16</t>
  </si>
  <si>
    <t>Mo17</t>
  </si>
  <si>
    <t>Moreton-in-Marsh Station Improvements</t>
  </si>
  <si>
    <t>Mo18</t>
  </si>
  <si>
    <t>Mic2</t>
  </si>
  <si>
    <t>Site Active Travel Connections and wider offsite improvements to car-free routes</t>
  </si>
  <si>
    <t>Mic3</t>
  </si>
  <si>
    <t>Long Marsdon Road Active Travel Connection</t>
  </si>
  <si>
    <t>Mic5</t>
  </si>
  <si>
    <t>Mic6</t>
  </si>
  <si>
    <t>Improved Bus Services Mickleton to Moreton-in-Marsh</t>
  </si>
  <si>
    <t>EV Charging Provision</t>
  </si>
  <si>
    <t>Mic8</t>
  </si>
  <si>
    <t>Mickleton to Ebrington Primary School AT Flag</t>
  </si>
  <si>
    <t>Mic9</t>
  </si>
  <si>
    <t>Mickleton to Willersey speed route treatment</t>
  </si>
  <si>
    <t>Mic11</t>
  </si>
  <si>
    <t>LP8</t>
  </si>
  <si>
    <t>Avening High Street AT Mitigation</t>
  </si>
  <si>
    <t>LP9</t>
  </si>
  <si>
    <t>Coates AT Mitigation</t>
  </si>
  <si>
    <t>LP10</t>
  </si>
  <si>
    <t>Improvements to active travel along Church Road for Site K12. This includes active travel access to site boundary on Church road, continuous footways and possible exploration of a quiet lane on Church Road with lower speed limits and signage to improve mixed use of road for cycling.</t>
  </si>
  <si>
    <t xml:space="preserve">Improved active travel crossing facilities to allow active travel access from Site K12 to access Station Road, for onwards access to Kemble Station. </t>
  </si>
  <si>
    <t>Improved pedestrian footways and cycleways along Station Road to promote active travel access from Sites K12 to Kemble Station</t>
  </si>
  <si>
    <t xml:space="preserve">Package of improvements including improving accessibility at the station with step free bridge, cycle parking etc. </t>
  </si>
  <si>
    <t xml:space="preserve">Reuse of former rail route as a cycleway connecting Kemble and Cirencester for access to employment and education. </t>
  </si>
  <si>
    <t>Sites require on-site provision of key services such as retail and healthcare as there are minimal key services available in Kemble.</t>
  </si>
  <si>
    <t>Flag identifies cycling may become unsuitable for most people as a result of increased traffic flow. At present the road is functionally not a full two-way street due to parking on the street. Mitigation could involve removing on street parking given most houses have drives to accommodate segregation</t>
  </si>
  <si>
    <t>Introducing 20mph zones across all streets in Kemble, including within the development sites.</t>
  </si>
  <si>
    <t xml:space="preserve">Package of active travel measure could include providing pedestrian footpaths for residents willing to walk into Cirencester, as well as a on-road segregated cycleway. Require active travel access points along Spratsgate Lane for Sites SD20 and C190 </t>
  </si>
  <si>
    <t xml:space="preserve">Active travel access onto Swindon Road at the northeastern corner of Site R519 to give access to existing cycleway crossing the A419 and along Cricklade Road to town centre. </t>
  </si>
  <si>
    <t xml:space="preserve">Upgrade the cycleway from Preston Toll Bar along Cricklade Road by installing high-quality road surface throughout, introducing a designated on-road cycle lane, and implementing clear signage. Extend this cycleway improvements to the town centre, passing under the foot tunnel under the Bristol Road and joining Watermoor Way </t>
  </si>
  <si>
    <t xml:space="preserve">Active travel access on western boundary of site directly opposite off road leading to Cirencester skate park. </t>
  </si>
  <si>
    <t>Extend current pedestrian zone restrictions to on Crickade Road to cover Castle Street for more attractive placemaking in town centre. Reallocate road space to active travel infrastructure and green space. Divert East West traffic along Park Lane, Black Jack Street, Market Place and The Waterloo to reach London Road</t>
  </si>
  <si>
    <t xml:space="preserve">Extend London Road cycleway next to Site C81B toward town centre with on-road cycle lane. Connect to existing active travel bridge over Swindon Road, creating a shared use path for pedestrians and cyclists. Rejoin cycleway to London Road and towards town centre with </t>
  </si>
  <si>
    <t xml:space="preserve">Increase the frequency of the Stagecoach West 882 bus service to run once an hour to provide better public transport connectivity to Cirencester. </t>
  </si>
  <si>
    <t xml:space="preserve">Increase the frequency of the Stagecoach West 76 bus service to run once an hour to provide better public transport connectivity to Cirencester. </t>
  </si>
  <si>
    <t>Development of a new or enhanced mobility hub integrating public transport, micromobility, cycle facilities, and shared mobility options</t>
  </si>
  <si>
    <t>Introduction of a coherent, high-quality wayfinding strategy to improve navigation, reinforce key destinations, and enhance the legibility of walking and cycling networks across the town.</t>
  </si>
  <si>
    <t>Strengthening east–west pedestrian and cycle connectivity across Cirencester, improving continuity, safety, and accessibility.</t>
  </si>
  <si>
    <t>Creation of a direct, safe walking and cycling route connecting Tesco to Siddington Road, improving local accessibility and reducing short car trips.</t>
  </si>
  <si>
    <t>Establishment of a walking and cycling route through Orchard Fields connecting Siddington to The Steadings.</t>
  </si>
  <si>
    <t>Development of a strategic active travel corridor utilising the disused railway line to provide a direct, segregated walking and cycling link between Siddington and South Cerney.</t>
  </si>
  <si>
    <t xml:space="preserve">Reclassification of Green Lane (off Clark’s Lane) from highway use to a quiet lane with lower speed limits and appropriate signage to enable shared use road for walking and cycling. </t>
  </si>
  <si>
    <t>Increase the frequency of existing bus routes or implementation of a new bus route to connect the new site south of the Steadings via The Steadings to Cirencester.  Could include a bus gate to permit bus movements between the Steadings and site C187.</t>
  </si>
  <si>
    <t xml:space="preserve">Implement a Local Transport Corridor Interchange Hub within The Steadings where bus service between The Steading and Cirencester will stop on site. </t>
  </si>
  <si>
    <t>Site requires on-Site provision of key services such as retail, education and healthcare as closest services are 2 miles away in South Cerney or Down Ampney.</t>
  </si>
  <si>
    <t xml:space="preserve">A smaller mobility hub providing bus services, EV charging and parcel drop off points. </t>
  </si>
  <si>
    <t>Enhancement of Bridleways through Wiltshire to high quality cycleway and walking route to Down Ampney</t>
  </si>
  <si>
    <t>Site requires on-Site provision of key services such as retail and healthcare as there is currently only one small village shop in Down Ampney, with other retail and healthcare services located over 3km away.</t>
  </si>
  <si>
    <t xml:space="preserve">Cycleway connecting Down Ampney and Cricklade to give sustainable access to retail services in Crickade. Route would follow Down Ampney Road and head south on Cirencester road, cross the A419 and continue down into Crickade. </t>
  </si>
  <si>
    <t xml:space="preserve">Cycleway connecting Down Ampney and Cricklade to give sustainable access to retail services in South Cerney. Route would follow Down Ampney Road west and cross the A419, before turning north onto Cerney Wick Lane and following north on to Station Road into the centre of South Cerney. </t>
  </si>
  <si>
    <t>Introducing 20mph zones across Down Ampney including within development sites</t>
  </si>
  <si>
    <t>On-Site provision of key services such as retail and healthcare.</t>
  </si>
  <si>
    <t>Provision of a segregated active route linking Site F57C to the town centre via Southrop Road and London Road.  Package of measures include ensuring filling in gaps in pedestrian infrastructure and ensuring continuous footpaths and adequate crossing facilities, as well as enabling a shared used road with a cycleway. Requires active travel access of the southern boundary of the large Site along Hatherop Road and active travel access of the northern boundary of the large Site south of Southrop road.</t>
  </si>
  <si>
    <t xml:space="preserve">Provision of an active route connecting Site F57B to the town centre via Hatherop Road. Measures could include widening existing footpaths in some areas and, ensuing adequate crossing facilities and implementing shared used road with a cycleway. Requires active travel access to Site along northwestern boundary along Hatherop Road. </t>
  </si>
  <si>
    <t>Improve active travel links along Horcott Road to encourage sustainable access from Site F53A to the town centre. This includes by widen footpaths and improving crossing over wide-mouth junctions heading to town centre, as well as introducing a cycleway. This could connect to existing the cycleway crossing Dilly's Bridge and connecting to Gas Lane, providing a more direct route to High Street.</t>
  </si>
  <si>
    <t xml:space="preserve">Provision of pedestrian crossing connecting Site to the east of Leafield Road to the Primary School opposite. </t>
  </si>
  <si>
    <t>Providing footpaths along Leafield road and a cycleway to enable active travel into town centre from Site F57A.</t>
  </si>
  <si>
    <t>Increased traffic from Local Plan developments lead the high street to become "unsuitable" for most people. At present the high street has dedicated a lot of space to private vehicle use including parking and minimal space to active travel. Possible solutions include limiting or removing through traffic from the high street, full pedestrianisation, a one way system in additional to  the removal of parking to allow for more segregated routes.</t>
  </si>
  <si>
    <t>Upgrading the traffic-free paths through Blenheim Meadow to be suitable for cycling. Current paths cycling is not allowed and there are key barriers along the route. Upgrading these including widening and removal of barriers/gates will allow the developments further away from the centre to use cycling to access the town centre and railway station.</t>
  </si>
  <si>
    <t>From edge of Fire Service College Site to High Street roundabout on A44. A combination of measures including a shared pathway or pathway and cycleway up to the junction with Evenload Road where geometric constraint may need a different approach e.g. speed limit reductions or alternative routing.</t>
  </si>
  <si>
    <t>Footpaths HMM8 and HMM18 to be upgraded to shared green way and options explored to facilitate onwards routing in a low traffic environment, possibly through allotments and through quiet East Street. Facilitating traffic free travel from southern sites to town services.</t>
  </si>
  <si>
    <t>BRT Route C09/C08 Moreton-in-Marsh to Cheltenham</t>
  </si>
  <si>
    <t>A series of improvements including doubling of the line leading to the a doubling of the frequency (to 2 trains per hour) and improved speed which would further make routes along this line such as Oxford-Worchester and London (and onto further connections) more time competitive with private modes. SOBC estimated the whole cost of this improvement to be £199 million but includes enabling of more housing in Oxfordshire so delivery could be partly delivered by this too.</t>
  </si>
  <si>
    <t>A quiet street and infrastructure approach to delivering a car-lite route from Moreton-In-Marsh to Chipping Campden. This largely would be upgrades the current 442 national cycle route and could include closure/one-way/speed treatments on one leg of the triangle near Batsford, work on the crossing at station road and lanes or shared pathways along areas of the road that can facilitate it. Alternatively a route could be pursued through upgrading of Rights of Way footpaths along the railway line via Paxford - this route is flatter but may be harder to deliver. Also to note that it opens up railway access for Chipping Campden including sites being delivered there</t>
  </si>
  <si>
    <t>Greenway from Moreton-in-Marsh to Shipstone-on-the-Stour. This could utilise the verge to make a shared pathway along Todenham Street and joining to an upgraded Bridleway to Shipston-on-Stour. It should be noted that there may be grounds for cross-collaboration over the border with development along this route</t>
  </si>
  <si>
    <t>Currently part of the National 48 and the 442 cycle routes and all cyclists are expected to mix with general traffic. The high amount of additional traffic from developments along the route means that cycling is likely to become unsuitable for most people. It is likely that to remain suitable some form of segregation is likely to be required. There is a marginal possibility that limiting speed along the road to 20mph as well with measures to decrease or reroute traffic may retain the route as suitable for some people</t>
  </si>
  <si>
    <t>Introducing 20mph zones across Moreton-in-Marsh (excluding A44 and A429)</t>
  </si>
  <si>
    <t>Cycleway and/or Shared Pathways along Long Marsdon Road to facilitate segregated access to National Cycleway 5 route featuring a fully car-free travel route to Stratford-Upon-Avon the distance being approximated 12-14km/ 7.5-8.5 mi within the distance that some may commute especially if coupled with targeted e-micromobility interventions.</t>
  </si>
  <si>
    <t>At present that are limited services within Mickleton itself. Providing a local hub including some GP services, Schools and Retail offerings and mobility hub</t>
  </si>
  <si>
    <t>Current services offer routes to Stratford-Upon-Avon, Chipping Campden and Moreton-In-Marsh. Frequency is approximately every one to two hours with early and late travel options available. No services exist to nearby Evesham. This intervention would look at improving frequency of the current offering whilst also adding connections to Evesham in line with new population. Nearby Warwickshire also has some sites nearby in REG18 so there is potential for collaboration.</t>
  </si>
  <si>
    <t>Providing Additional EV charging infrastructure for public use in addition to provision within new homes, This could also feature incentives e.g. pricing to encourage uptake.</t>
  </si>
  <si>
    <t>Reduction of Willersey Speed Limit to 20mph and "route treatment" to Mickleton. Could be potentially extended into Mickleton.</t>
  </si>
  <si>
    <t>Improving the frequency of The Robin within Mickleton.</t>
  </si>
  <si>
    <t>Introducing 20mph zones across all streets in Mickleton, including within the development sites.</t>
  </si>
  <si>
    <t>Model suggests that Avening High Street becomes unsuitable to most people to cycle on after the local plan. Mixed traffic suitability could be restored if the speed limit is reduced to 20mph with a corresponding amount of traffic calming to ensure the design speed matches the new speed limit. The remainder of links surrounding this one are deemed unsuitable according to LTN1/20 before and after the local plan which means this stretch is unlikely to currently form part of a whole route however there are some non-road routes near by which this may cut off.</t>
  </si>
  <si>
    <t>Model suggests that cycling on the Trewsbury Road becomes unsuitable for most people due to increased traffic volumes. Caveat: At present all the surrounding rounds into Coates are current deemed to be unsuitable for most cyclists and this is unlikely to block a route. Solutions include implementing a one way system around coates to allow for cycle lanes and/or speed reductions.</t>
  </si>
  <si>
    <t>GCC (LTP)</t>
  </si>
  <si>
    <t>Cotswold DC</t>
  </si>
  <si>
    <t>City Science/GCC LCWIP</t>
  </si>
  <si>
    <t>WSP/GCC</t>
  </si>
  <si>
    <t>North Cotswold Line Taskforce</t>
  </si>
  <si>
    <t>City Science/Moreton-in-Marsh Neighbourhood Plan</t>
  </si>
  <si>
    <t>GCC/CDC/WSP</t>
  </si>
  <si>
    <t>GCC (20mph Speed Work)</t>
  </si>
  <si>
    <t xml:space="preserve">3 FE Primary school </t>
  </si>
  <si>
    <t xml:space="preserve"> Land north, east and south of Moreton-in-Marsh</t>
  </si>
  <si>
    <t>North Cotswold new Secondary</t>
  </si>
  <si>
    <t>Cost and delivery</t>
  </si>
  <si>
    <t>GCC</t>
  </si>
  <si>
    <t>Regionally significant</t>
  </si>
  <si>
    <t>04_SANG provision</t>
  </si>
  <si>
    <t>04_Onsite Open space standards</t>
  </si>
  <si>
    <t>On site SUDS</t>
  </si>
  <si>
    <t>To meet local plan standards</t>
  </si>
  <si>
    <t>Compliance with onsite open space standards</t>
  </si>
  <si>
    <t xml:space="preserve">Covering Accessible Green Space, Allotments and Play in particular </t>
  </si>
  <si>
    <t>Onsite early year provision</t>
  </si>
  <si>
    <t>GCC early years</t>
  </si>
  <si>
    <t>Land to support new GP surgery/ existing Business Cass</t>
  </si>
  <si>
    <t xml:space="preserve">New Community Response post </t>
  </si>
  <si>
    <t>GCC Highways</t>
  </si>
  <si>
    <t>SFRA</t>
  </si>
  <si>
    <t>N/A</t>
  </si>
  <si>
    <t>Direct delivery</t>
  </si>
  <si>
    <t>Reinforcement of existing community space</t>
  </si>
  <si>
    <t xml:space="preserve">New onsite multifunctional community hub </t>
  </si>
  <si>
    <t>05_Supporting Sustainable transport integration</t>
  </si>
  <si>
    <t>Thames water</t>
  </si>
  <si>
    <t>08_Offsite mitigation</t>
  </si>
  <si>
    <t>LLFA</t>
  </si>
  <si>
    <t xml:space="preserve"> Land south of Driffield Primary school</t>
  </si>
  <si>
    <t xml:space="preserve"> Land east of Kingshill Lane Primary School</t>
  </si>
  <si>
    <t>Onsite early year provision in primary school</t>
  </si>
  <si>
    <t xml:space="preserve">Seek opportunities to provide a Neighbourhood Health Centre </t>
  </si>
  <si>
    <t xml:space="preserve">Travel Plan and Monitor and manage measures </t>
  </si>
  <si>
    <t>Expansion of Stratton Cemetery</t>
  </si>
  <si>
    <t>CIL</t>
  </si>
  <si>
    <t>Post 16 education contribution</t>
  </si>
  <si>
    <t>Contribution to strategic pot to support delivery of post 16 education</t>
  </si>
  <si>
    <t>Potential expansion of Stratton Cemetery - provision of land in kind of CIL</t>
  </si>
  <si>
    <t>Business case approved covering operational costs</t>
  </si>
  <si>
    <t xml:space="preserve">Fairford STW works </t>
  </si>
  <si>
    <t>Cirencester STW</t>
  </si>
  <si>
    <t>Identify land to support new GP surgery/ existing Business Cass</t>
  </si>
  <si>
    <t>Qualifying sites to contribute to new provision on identified site</t>
  </si>
  <si>
    <t>Sport England</t>
  </si>
  <si>
    <t>Sport hall CUAs</t>
  </si>
  <si>
    <t>KKP playing pitch report conclusions</t>
  </si>
  <si>
    <t xml:space="preserve">Contributions to increase carrying capacity of existing facilities </t>
  </si>
  <si>
    <t>Planning obligation</t>
  </si>
  <si>
    <t>Included in CIL</t>
  </si>
  <si>
    <t xml:space="preserve">On site provision of hydrants </t>
  </si>
  <si>
    <t>Requirement for on site hydrant provision for schemes over 50 homes and on selected commercial developments. Where local fire risk could be demonstrably heightened, the provision for modern suppression in appropriate homes to reduce call outs will be sought</t>
  </si>
  <si>
    <t xml:space="preserve">Consolidation of blue light facilities </t>
  </si>
  <si>
    <t xml:space="preserve">Support in the delivery of shared services and hubs and in existing Community Fire Stations, in line with the GFRS 'Productivity and Efficiency Plan 2025-2026' </t>
  </si>
  <si>
    <t>Reinforcement of  existing Library provision to support current Local Plan growth</t>
  </si>
  <si>
    <t>XXMO1+</t>
  </si>
  <si>
    <t>Cir29​</t>
  </si>
  <si>
    <t>Cir35</t>
  </si>
  <si>
    <t>Cir36​</t>
  </si>
  <si>
    <t>Cir37</t>
  </si>
  <si>
    <t>Cir38</t>
  </si>
  <si>
    <t>Cir39</t>
  </si>
  <si>
    <t>Cir40</t>
  </si>
  <si>
    <t>Cir41</t>
  </si>
  <si>
    <t>Cir42</t>
  </si>
  <si>
    <t>DJ10​</t>
  </si>
  <si>
    <t>Fa13</t>
  </si>
  <si>
    <t>LP7​</t>
  </si>
  <si>
    <t>Kingham Station-Stow-on-the-Wold-Bourton-On-The-Water Greenway</t>
  </si>
  <si>
    <t>Somerford Road/Chesterton Lane HW Mitigation</t>
  </si>
  <si>
    <t>Cirencester Road AT Flag</t>
  </si>
  <si>
    <t>B4425/A429 Stow Road  mitigation ​</t>
  </si>
  <si>
    <t>Active Travel Route from South Steadings to Tetbury Road Entrance of Agricultural College</t>
  </si>
  <si>
    <t>A419 Swindon Road/Silver Street</t>
  </si>
  <si>
    <t>A429/Chesterton Ln Junction​</t>
  </si>
  <si>
    <t>A419 Stroud Road/Trewsbury Road</t>
  </si>
  <si>
    <t xml:space="preserve">A429 Watermoor Roundabout </t>
  </si>
  <si>
    <t>Stroud Road north of Tetbury Roundabout</t>
  </si>
  <si>
    <t>A419 Swindon Road\Cirencester Road</t>
  </si>
  <si>
    <t>A29 Swindon Road/Bristol Road Roundabout</t>
  </si>
  <si>
    <t>B4696 Spine Rd Approach to Station Rd/Cerney Wick Ln Intersection​</t>
  </si>
  <si>
    <t>Fairford-Lechlade AT Route</t>
  </si>
  <si>
    <t>Stow-on-the-Wold Sheep Street/A429/High Street Mitigation​</t>
  </si>
  <si>
    <t>A44 Corridor Active Transport Route</t>
  </si>
  <si>
    <t>Evenlode Improvements</t>
  </si>
  <si>
    <t>City Science/ GCC</t>
  </si>
  <si>
    <t>Active Travel route</t>
  </si>
  <si>
    <t xml:space="preserve">Reallocate road space along Watermoor Road to create a serrated cycleway, joining with Cycleway improvements in Cir4 to provide active travel links for southern development sites into Cirencester. </t>
  </si>
  <si>
    <t>On road cycleway connecting to existing east-west cycle route to link Sites R650 and R519 to town centre. Include on road cycleways along Queen Elizabeth Road and Beeches Road. Then a segregated cycle lane along London Road/Lewis Lane to access town centre.</t>
  </si>
  <si>
    <t>Provision of an on-road cycleway connecting Sites SD23 and SD17 to town centre via Siddington Road. Cycleway would follow Siddington Road then turn onto Kingsmead Road to connect to existing cycleway underpass under Bristol Road. To be delivered along with Cir5 to provide onwards cycle access to town centre.</t>
  </si>
  <si>
    <t>Model suggests that cycling along the Dower's Lane becomes unsuitable for most people from suitable for some people due to increased traffic volumes. Many surrounding roads are currently assessed to have low suitability for cycling however there are a few off-road routes nearby meaning some cycle routing may be happening. Mitigation is likely to involve speed limit treatment on Dower's Lane and a shared pathway/cyclops upgrade to the two roundabouts. There is limited suitability in the wider area for cycling so this is unlikely to be a critical mitigation</t>
  </si>
  <si>
    <t>Upgrade Junction to a signalised Junction​</t>
  </si>
  <si>
    <t>Limit issues for active travel using speed limits (20mph) and soft segregation</t>
  </si>
  <si>
    <t>Extended the 20mph zones to cover residential street and development sites. This follows the consultation currently out</t>
  </si>
  <si>
    <t>Route following the existing planned interconnection between the Steadings and South Steadings extension. Exiting on the southern access from the Steadings (assuming the roundabout has been designed with adequate segregation. Then 0.2km of shared pathway on the north bound side of the road. Given the likely low volumes of both pedestrians and cyclists a 3m shared pathway would be sufficient and can be delivered within the HW boundary</t>
  </si>
  <si>
    <t>Change the stages and phases (having an all A429 stage followed by a Chesterton ln stage, and more green time for Stroud lane approach) ​</t>
  </si>
  <si>
    <t>Upgrade the junction to a signalised junction and add approach flares.</t>
  </si>
  <si>
    <t>Add approach arm flares to the roundabout and widen the eastbound approach arm.</t>
  </si>
  <si>
    <t>Widen the road to two lanes to accommodate development access.</t>
  </si>
  <si>
    <t>Widen the roundabout to provide two lanes between the roundabout and the Kingsmill Lane signalised junction.</t>
  </si>
  <si>
    <t>Widen the roundabout.</t>
  </si>
  <si>
    <t>Provision of a segregated cycleway linking the western boundary of the Site to services in South Cerney for those who are able to cycle the distance. This could include active travel priority at A419/B4696 junction, then an onwards active travel route along the B4696 and Station Road into South Cerney. Alternatively could explore an active travel bridge over A419 connecting to and active trave route along Bow Wow Road directly into South Cerney. This assumed D3 is delivered</t>
  </si>
  <si>
    <t>Designation of Cinder Lane as a quiet road, to encourage active travel from Site F20A to the Town centre. Requires active travel access to Cinder Lane on northern boundary of Site. Includes surfacing upgrade.</t>
  </si>
  <si>
    <t>New bus service connecting town centre of Kemble, developments Sites and Tetbury, along A439, Oxleaze Road and A433.  Modelling suggests 100-200 passengers a day</t>
  </si>
  <si>
    <t>Model suggests that local plan traffic will make Windmill Road, School Road to Ewen no longer 'suitable for most people'. Mitigation involves shared pathway and reduction to 40mph</t>
  </si>
  <si>
    <t>Baker's Hill, Hidcote Road are expected to become unsuitable to cycle. Part of the route sits on the existing national 42 cycle route. Mitigations that could be effective at retaining the cycle routes suitability include: 20mph along the stretch with included enforcement however this is unlikely to be viable across such a long stretch of rural road therefore share pathway segregation utilising bridleway for some of it.</t>
  </si>
  <si>
    <t>An LTN1/20 compliant route from Moreton-In-Marsh to Bourton-on-the-Water via Stow-in-the-Wold. This route can either be in the form of a segregated addition to the Fosse Road or along the routes identified in the GCC countywide LCWIP (Evenload Road-Chapel Street-Ex railway alignment). The latter was estimated to need ~1-2million to deliver and the latter is assumed</t>
  </si>
  <si>
    <t>Upgrades to the facilities of the station in line with high patronage including better active travel connections.</t>
  </si>
  <si>
    <t>Mickleton - Strategic - Land North and west of Mickleton (8 landowners / promoters)</t>
  </si>
  <si>
    <t>Signal Optimisation</t>
  </si>
  <si>
    <t>B4040/B4696</t>
  </si>
  <si>
    <t>Change signal stages  with indicative arrows at high street/Roman Rd Junctions.​
 Signal optimisation at A429/B4068.</t>
  </si>
  <si>
    <t>Enhancements to North Cotswolds Robin Community Bus</t>
  </si>
  <si>
    <t>The Local Plan growth is not predicated upon the delivery of the Cotswold Line Transformation but is a project supported by CDC, who will consider using CIL to contribute to early feasibility work.</t>
  </si>
  <si>
    <t>6FE Secondary school (with contributions in line with mitigation / support wider re-distribution of students travelling to Chipping Camden) to be delivered at Moreton in Marsh</t>
  </si>
  <si>
    <t>GCC Education (Benchmark per Secondary pupil of £29,875 for 900)  for £26,887,500</t>
  </si>
  <si>
    <t>Secondary Financial contributions</t>
  </si>
  <si>
    <t>Financial contributions provided to deliver offsite secondary school as identified in IDS</t>
  </si>
  <si>
    <t>Financial contributions provided to deliver onsite secondary school</t>
  </si>
  <si>
    <t xml:space="preserve">Assess Local capacity at application stage </t>
  </si>
  <si>
    <t xml:space="preserve">Support within nearby local centre </t>
  </si>
  <si>
    <t>3FE Primary school</t>
  </si>
  <si>
    <t xml:space="preserve">Financial contributions towards primary delivery </t>
  </si>
  <si>
    <t>Onsite SANG</t>
  </si>
  <si>
    <t>Onsite ANRG</t>
  </si>
  <si>
    <t>Beechwood SAMM contribution</t>
  </si>
  <si>
    <t>Strategic Local Plan SANG to serve non-strategic and windfall sites</t>
  </si>
  <si>
    <t>FTTP expectation for all schemes over 10 homes</t>
  </si>
  <si>
    <t>Blockley STW</t>
  </si>
  <si>
    <t>Ampney St Peter</t>
  </si>
  <si>
    <t>Ampney St Peter - Expected to require additional capacity between 2030 and 2035</t>
  </si>
  <si>
    <t>Fairford - Expected to require additional capacity between 2030 and 2035</t>
  </si>
  <si>
    <t>Honeybourne STW</t>
  </si>
  <si>
    <t>Severn Trent</t>
  </si>
  <si>
    <t xml:space="preserve">Lechlade - Will be approaching its permit limit towards the end of the plan period and would only have 7% headroom left in 2045. As a result, it will likely require planned upgrades within the plan period </t>
  </si>
  <si>
    <t>Lechlade STW</t>
  </si>
  <si>
    <t>Multiple: Ampney St Peter STW</t>
  </si>
  <si>
    <t>Moreton-in-Marsh - Expected to require additional capacity between 2030 and 2035</t>
  </si>
  <si>
    <t>Moreton in Marsh STW</t>
  </si>
  <si>
    <t>Blockley STW is currently at or close to capacity and could impact windfall development</t>
  </si>
  <si>
    <t>Section 106</t>
  </si>
  <si>
    <t>Likely funded by Universal Service Obligation</t>
  </si>
  <si>
    <t xml:space="preserve">Additional privately run facilities within site local centre will also be supported </t>
  </si>
  <si>
    <t>S106; commercial funding</t>
  </si>
  <si>
    <t>S106; DfE grant</t>
  </si>
  <si>
    <t>Scale of obligation considered to be covered by site development costs</t>
  </si>
  <si>
    <t>S106</t>
  </si>
  <si>
    <t xml:space="preserve">GCC Libraries </t>
  </si>
  <si>
    <t>CDC Bereavement team</t>
  </si>
  <si>
    <t>GCC ICB; NHS</t>
  </si>
  <si>
    <t xml:space="preserve">CDC Policy team; management companies </t>
  </si>
  <si>
    <t>Bus provider, GCC</t>
  </si>
  <si>
    <t>Scheme requires alignment between saved allocation and Steadings Phase 2</t>
  </si>
  <si>
    <t>GWR, Network Rail</t>
  </si>
  <si>
    <t>S106; CIL</t>
  </si>
  <si>
    <t>S106; S278</t>
  </si>
  <si>
    <t>Openreach</t>
  </si>
  <si>
    <t>SSEN</t>
  </si>
  <si>
    <t>S106; CIL; National funding</t>
  </si>
  <si>
    <t>S106; CIL; EA</t>
  </si>
  <si>
    <t>GCC LLFA</t>
  </si>
  <si>
    <t xml:space="preserve">Considered covered by site delivery costs </t>
  </si>
  <si>
    <t>Scope of cost dependent on need identified at application stage. It is envisaged these will be delivered on the strategic sites in full although standalone sites will be supported</t>
  </si>
  <si>
    <t>Natural England</t>
  </si>
  <si>
    <t>Potential to be delivered as a commercial enterprise</t>
  </si>
  <si>
    <t>Park and ride/stride provision to intercept car trips at the edge of town, with potential for targeted bus priority measures to improve reliability and attractiveness of services into Cirencester. Park and Rides tend to target cars coming from out of town. Given the placement of this it is unlikely to be used by sites within the local plan. It is will be important for reducing overall traffic levels which may help local plan traffic however at present the modelling does not suggest it is critical for the functioning of the network</t>
  </si>
  <si>
    <t>At present the road has minimal segregated infrastructure (with the exception of the new roundabout that feeds into the development near the Wilkinson Road Junction). The change is traffic is significant enough that even with minimal interventions such as 20mph zones and traffic calming or non-segregated cycle lanes are unlikely to be sufficient to leave the road suitable for most people. At present this route lies on the National Route 45. Multiple options should be explored including providing segregated provision or through alternative routing for the key routes that may use this route. For example K10 intervention may open up a route through Chesterton Farm and into the town centre and to east provision could be improved for a route along love lane. These  interventions would be in addition to that proposed as part of the committed steadings site.</t>
  </si>
  <si>
    <t>Site further from Cirencester Town centre require on site provision of essential services to reduce travel in to the town centre. This should include at a minimum a primary school, a community space, a retail offering (ideally a small convenience store and service for last mile delivery such a RM parcel box and parcel collection (either within a retail offering or through an external parcel collection service).</t>
  </si>
  <si>
    <t>Upgrade intersection between Somerford road and Chesterton lane to be signalised. The modelling suggests that increased traffic on Chesterton road will lead to severe queueing on the Somerford road due to them being unable to merge</t>
  </si>
  <si>
    <t>Signal Optimisation/ Increase cycle time (reduce amount of loss time for Cherrytree Ln and increase green time B4425 and Stow Rd)​
Required to deal with harm to network​</t>
  </si>
  <si>
    <t>Implementation of BRT route prosed between Cirencester and Swindon. This is assumed to contain enough bus priority interventions to keep the journey times down and a service that is frequent a minimum of every fifteen minutes. In order to maximise the utility of these route for the local plan it is assumed that this will be an express stopping service that would call at Swindon-Down Ampney-Driffield Junction- Preston-Kingshill Lane-Cirencester. This captures around 2300 dwellings in the local plan.  Journey time between Swindon and Cirencester should be no longer than 50-60 minutes to provide a competitive journey time to driving.</t>
  </si>
  <si>
    <t>Watermoor Road  space reallocation</t>
  </si>
  <si>
    <t xml:space="preserve">South eastern portion of the link road around Moreton-in-Marsh to the East in an attempt to move through traffic and some development traffic away from currently constrained double roundabout. In order to remain inline with the vision to not induce increased car use this should include a wider array of measures including the potential to be car capacity neutral by e.g. pedestrianising or semi-pedestrianising the high street. </t>
  </si>
  <si>
    <t xml:space="preserve">6FE Secondary school (room for expansion) to be delivered on Land South East of Cirencester and south of Preston </t>
  </si>
  <si>
    <t>To note sub area also includes consideration of Non-strategic allocations in sub area</t>
  </si>
  <si>
    <t>Multi-academy trusts, CDC Leisure, Sports England, National Governing Boards</t>
  </si>
  <si>
    <t>CDC Leisure, Sports England, National Governing Boards</t>
  </si>
  <si>
    <t>CDC Leisure, Sports England, National Governing Boards, Strategic Sites</t>
  </si>
  <si>
    <t>Fibre to the premises</t>
  </si>
  <si>
    <t>Reinforcement of electricity supply</t>
  </si>
  <si>
    <t>Infrastructure Charge; Statutory Undertaker Assets Management Plan</t>
  </si>
  <si>
    <t>Gloucestershire Constabulary; SW Ambulance Service; Gloucestershire Fire and Rescue</t>
  </si>
  <si>
    <t>GCC developer guide</t>
  </si>
  <si>
    <t>A combined facility (covering community, culture, blue light and potential indoor sport requirement) of approximately 400sqm.</t>
  </si>
  <si>
    <t xml:space="preserve">A combined facility (covering community, culture, blue light and potential indoor sport requirement) of approximately 400sqm. This will cover both local plan and beyond plan period growth scenario </t>
  </si>
  <si>
    <t xml:space="preserve">A combined facility (covering community, culture, blue light and potential indoor sport requirement) of approximately 400sqm. </t>
  </si>
  <si>
    <t xml:space="preserve">A combined facility (covering community, culture, blue light and potential indoor sport requirement) of approximately 500sqm. </t>
  </si>
  <si>
    <t xml:space="preserve">A combined facility (covering community, culture, blue light and potential indoor sport requirement) of approximately 600sqm. </t>
  </si>
  <si>
    <t>A combined facility (covering community, culture, blue light and potential indoor sport requirement) of approximately 600sqm to cover both the current Local Plan and the broad location for growth.</t>
  </si>
  <si>
    <t>A combined facility (covering community, culture, blue light and potential indoor sport requirement) of approximately 400sqm. At this stage this is considered to be the smallest viable community facility but subject to refinement at application stage</t>
  </si>
  <si>
    <t>Cost estimate dependent on specification and subject to refinement. Broad order of magnitude costs provided to ensure considered at viability testing but subject to refinement at application stage.</t>
  </si>
  <si>
    <t>BCIS estimate of £2,640/m² + fees (£3,000) for outside London combined facility applied to facility size, including fit out but excluding land cost</t>
  </si>
  <si>
    <t>Existing scheme being delivered by the Steading existing allocation and included as an assumption in the baseline transport modelling</t>
  </si>
  <si>
    <t>Wilshire Highways</t>
  </si>
  <si>
    <t>To note this scheme would be implemented outside of GCC highways boundary in Wiltshire</t>
  </si>
  <si>
    <t>This scheme is supported as a wider aspiration but is not identified by the Local Plan evidence base as linked to proposed growth</t>
  </si>
  <si>
    <t>smaller scale interventions to improve safety and implement TROs, improvements to expanded schools , additional bus stop infrastructure  - identified where specified but to be derived by TAs</t>
  </si>
  <si>
    <t>Multiple: SE Cirencester Strategic sites (South of Preston, Down Ampney and Driffield)</t>
  </si>
  <si>
    <t>Initial phasing</t>
  </si>
  <si>
    <t>01: 2027-2032 (inclusive)</t>
  </si>
  <si>
    <t>02: 2027-2037 (inclusive)</t>
  </si>
  <si>
    <t>03: 2033-2037 (inclusive)</t>
  </si>
  <si>
    <t>04: 2038-2043 (inclusive)</t>
  </si>
  <si>
    <t>05: 2033-2043 (inclusive)</t>
  </si>
  <si>
    <t>06: 2027-2043 (inclusive)</t>
  </si>
  <si>
    <t>07: Phased in line with delivery</t>
  </si>
  <si>
    <t>Financial contributions to support delivery of local school expansion (where not provided by strategic sites)</t>
  </si>
  <si>
    <t>South Cotswold new Secondary</t>
  </si>
  <si>
    <t>GCC; existing MATs</t>
  </si>
  <si>
    <t>Parish and Town Councils</t>
  </si>
  <si>
    <t>This is in excess of modelled need but considered to be the minimum viable size of amulti-functional community building and is otherwise required to support modelled mode share</t>
  </si>
  <si>
    <t>S106; direct delivery</t>
  </si>
  <si>
    <t>Alternative sites for new sites will also be supported but subject to retention of existing staffing levels</t>
  </si>
  <si>
    <t xml:space="preserve">Support continued Community Use Agreements of sports halls, particularly in Cirencester and as part of new Educational facilities </t>
  </si>
  <si>
    <t>CIRENCESTER Bulk Supply Point (Earliest identified negative headroom [minimum headroom scenario] in future projection occurs in 2031)</t>
  </si>
  <si>
    <t>STRATTON (RESERVE) Bulk Supply Point (Earliest identified negative headroom [minimum headroom scenario] in future projection occurs in 2029)</t>
  </si>
  <si>
    <t>To note it is estimated that the Melksham GSP currently serves nearly 250,000 customers and is in the process of being upgraded</t>
  </si>
  <si>
    <t>To note it is estimated that the Cowley GSP currently serves nearly 270,000 customers and is in the process of being upgraded</t>
  </si>
  <si>
    <t>MELKSHAM Grid Supply point (Earliest in service date for applications &gt;1MW in 2036)</t>
  </si>
  <si>
    <t>COWLEY Grid Supply point (Earliest in service date for applications &gt;1MW in 2029)</t>
  </si>
  <si>
    <t>To note it is estimated that the Minety GSP currently serves nearly 150,000 customers and is in the process of being upgraded</t>
  </si>
  <si>
    <t>Minety Grid Supply point (Earliest in service date for applications &gt;1MW in 2036)</t>
  </si>
  <si>
    <t>Moreton-in-Marsh Primary substation</t>
  </si>
  <si>
    <t>Identified through a number of strategic plans but not specific project identified as required to deliver the local plan growth</t>
  </si>
  <si>
    <t>Costs included in estimates for multifunctional community building</t>
  </si>
  <si>
    <t>Strategic site promoter</t>
  </si>
  <si>
    <t>SW Ambulance Trust</t>
  </si>
  <si>
    <t>Multi-academy trust; GCC</t>
  </si>
  <si>
    <t>S106; S278; Homes England forward funding</t>
  </si>
  <si>
    <t>S106; S278; CIL</t>
  </si>
  <si>
    <t>GCC; Private sector provider</t>
  </si>
  <si>
    <t>Potential Delivery partners/ providers</t>
  </si>
  <si>
    <t>Natural England; CDC</t>
  </si>
  <si>
    <t>GCC; Town and Parish Councils</t>
  </si>
  <si>
    <t>GCC; Agricultural College</t>
  </si>
  <si>
    <t>Delivery approach and cost based on the phased implementation of the access road across applications and aligned to the agreed masterplan, rather than pooled funding and delivery by GCC</t>
  </si>
  <si>
    <t>City Science modelling</t>
  </si>
  <si>
    <t>Thames Water</t>
  </si>
  <si>
    <t>KKP Playing Pitch Strategy</t>
  </si>
  <si>
    <t>LUC SANG Strategy</t>
  </si>
  <si>
    <t>Covered under primary school delivery/ privately funded</t>
  </si>
  <si>
    <t>Existing provision well served to be reinforced where required and for schemes which do not deliver their own community facilities. This could include improvement of service offer and installation of Community Public Access Defibrillators (CPADs)</t>
  </si>
  <si>
    <t xml:space="preserve">Costs considered covered by site delivery costs </t>
  </si>
  <si>
    <t>GCC Highways; Strategic Site landowners</t>
  </si>
  <si>
    <t>Full costs</t>
  </si>
  <si>
    <t>Infrastructure Charge; Statutory Undertaker Assets Management Plan; water industry price review</t>
  </si>
  <si>
    <t>National Grid/Western Power Distribution</t>
  </si>
  <si>
    <t xml:space="preserve">KKP evidence base for pitch cost, calculated across plan period. This figure is based on capital costs only at this stage, and does not include ongoing lifecycle costs. These are dependent on the type of pitch provided and the management arrangement and will be subject to refinement at the application stage. </t>
  </si>
  <si>
    <t>Local Plan wide need for 20 playing pitches (based on 0.65 pitches per 500 homes)</t>
  </si>
  <si>
    <t>Lifecycle costs based on KKP estimate of £18,785 per annum for 10 years per site, combined with plan wide need for 20 pitches</t>
  </si>
  <si>
    <t>A417 Underpass Roundabouts Active Travel Mitigation</t>
  </si>
  <si>
    <t>D10</t>
  </si>
  <si>
    <t>Quiet Lane Treatment on Unnamed Road between Oak Road and Fairford Road</t>
  </si>
  <si>
    <t>Fairford High Street Placemaking and AT</t>
  </si>
  <si>
    <t>City Science estimate based on scheme typology and length of intervention. Additional details on methodology in Strategic Transport Assessment.</t>
  </si>
  <si>
    <t>Segregated Cycleway on Park Street (0.3km) followed by quiet lane treatment (with physical calming measures) on Leafield Road (0.5km) followed by footway upgrade to shared space (0.4km), segregated route along Hatherop Lane (0.3km) and then again (shared) along to Slothop Road (2.2km)  followed by enhanced of a bridleway (1.6km) finally quiet lane treatment on Hambidge Lane (2.7km). Cost is additional to Fa3.  This scheme is dependent on Fa2 being delivered</t>
  </si>
  <si>
    <t>Active Travel only connections to the public park to provide attractive active travel routes within Mickleton. At present the paths within the park are not sufficient for cycling and so upgrade of widths for a shared pathway or separate cycling routes would be required. Includes at least 2.6km of pathways to upgrade</t>
  </si>
  <si>
    <t>K21</t>
  </si>
  <si>
    <t>Anti-Ratrunning Measures on Unnamed Road between A429 and A433</t>
  </si>
  <si>
    <t>Minor alterations including speed interventions and no left turn into it from A429 and no right turn into it from A433 in order to stop traffic using to avoid A429/A433 junction</t>
  </si>
  <si>
    <t>LP16</t>
  </si>
  <si>
    <t>Willersey AT Flag</t>
  </si>
  <si>
    <t>Willersey Leamington Road and Main Street because unsuitable for cycling due to increased traffic. 20mph speed limit would resolve this.</t>
  </si>
  <si>
    <t>TRA1</t>
  </si>
  <si>
    <t>TRA2</t>
  </si>
  <si>
    <t>TRA3</t>
  </si>
  <si>
    <t>Land / contributions to support new GP surgery/ existing Business Case</t>
  </si>
  <si>
    <t>S106/CIL</t>
  </si>
  <si>
    <t>Residual need for primary healthcare (and consideration of fall back measures)</t>
  </si>
  <si>
    <t>See committed schemes</t>
  </si>
  <si>
    <t xml:space="preserve">Support Chipping Camden Surgery to be expanded to align with the current future funding commitment. In combination with schemes 3.11,3.12 and 3.13 these collectively provide circa 2,500sqm of practicing space capable of provide services to circa 30,000 patients though collective funding of approximately £18.24m). </t>
  </si>
  <si>
    <t>The provision  of onsite SANG (delivered in line with Natural England Guidance) based on the need to provide 8ha per 1000 people. Suitable offsite solutions which mitigate the same impact will also be considered on its merits.</t>
  </si>
  <si>
    <t>The provision  of onsite ANRG (delivered in line with Natural England Guidance). Suitable offsite solutions which mitigate the same impact will also be considered on its merits.</t>
  </si>
  <si>
    <t>Wessex Water upgrades</t>
  </si>
  <si>
    <t>Bristol Water upgrades</t>
  </si>
  <si>
    <t>Wessex Water</t>
  </si>
  <si>
    <t>Bristol Water</t>
  </si>
  <si>
    <t>N/a</t>
  </si>
  <si>
    <t>Given scale of growth envisaged within their coverage area, no mitigation was identified as required to serve the additional growth although this is dependent on the scale of windfall growth and is therefore added to this IDS for completeness.</t>
  </si>
  <si>
    <t>1FE Primary school  (with land for expansion to 2FE)</t>
  </si>
  <si>
    <t>1FE Primary school  (with and additional 1FE to be delivered to cover growth beyond Plan period)</t>
  </si>
  <si>
    <t>2FE Primary school (room for expansion to 3FE to serve broad location for growth)</t>
  </si>
  <si>
    <t>Additional funding to deliver total growth to be provided by growth in sub area/ captured under item 1.311 and 1.312</t>
  </si>
  <si>
    <t>GCC Education (Benchmark per primary pupil of £24,660) and an estimated 371 pupils</t>
  </si>
  <si>
    <t>GCC Education (Benchmark per primary pupil of £24,660) and estimated 666 pupils</t>
  </si>
  <si>
    <t>GCC Education (Benchmark per primary pupil of £24,660) and estimated 409 pupils (an estimated 176 pupils in the plan period)</t>
  </si>
  <si>
    <t>GCC Education (Benchmark per primary pupil of £24,660) and an estimated 410 pupils</t>
  </si>
  <si>
    <t>GCC Education (Benchmark per primary pupil of £24,660) and an estimate 184 pupils</t>
  </si>
  <si>
    <t>GCC Education (Benchmark per primary pupil of £24,660) and an estimated 667 pupils, with 327 in the plan period</t>
  </si>
  <si>
    <t>GCC Education (Benchmark per primary pupil of £24,660) and an estimated 343 pupils</t>
  </si>
  <si>
    <t>GCC Education (Benchmark per primary pupil of £24,660) and an estimated 306 pupils</t>
  </si>
  <si>
    <t>GCC Education (Benchmark per primary pupil of £24,660) and an estimated 498 pupils</t>
  </si>
  <si>
    <t>GCC Education (Benchmark per primary pupil of £24,660) and an estimated 708 pupils, including non-strategic sites</t>
  </si>
  <si>
    <t>GCC Education (Benchmark per primary pupil of £24,660) and an estimated 448 pupils, including non-strategic sites</t>
  </si>
  <si>
    <t>GCC Education (Benchmark per Secondary pupil of £29,875 based on an estimated pupil yield of 201, 86 within the plan period</t>
  </si>
  <si>
    <t>GCC Education (Benchmark per Secondary pupil of £29,875 based on an estimated pupil yield of 202</t>
  </si>
  <si>
    <t>GCC Education (Benchmark per Secondary pupil of £29,875 based on an estimated pupil yield of 91</t>
  </si>
  <si>
    <t>GCC Education (Benchmark per Secondary pupil of £29,875 based on an estimated pupil yield of 55</t>
  </si>
  <si>
    <t>GCC Education (Benchmark per Secondary pupil of £29,875 based on an estimated pupil yield of 244</t>
  </si>
  <si>
    <t>GCC Education (Benchmark per Secondary pupil of £29,875 based on an estimated pupil yield of 327, 161 within the plan period</t>
  </si>
  <si>
    <t>GCC Education (Benchmark per Secondary pupil of £29,875 based on an estimated pupil yield of 168</t>
  </si>
  <si>
    <t>GCC Education (Benchmark per Secondary pupil of £29,875 based on an estimated pupil yield of 150</t>
  </si>
  <si>
    <t>GCC Education (Benchmark per Secondary pupil of £29,875 based on an estimated pupil yield of 182</t>
  </si>
  <si>
    <t>GCC Education (Benchmark per Secondary pupil of £29,875 based on an estimated pupil yield of 326</t>
  </si>
  <si>
    <t>GCC Education (Benchmark per Secondary pupil of £29,875 based on an estimated pupil yield of 220, including non-strategic sites</t>
  </si>
  <si>
    <t>GCC Education (Benchmark per Secondary pupil of £29,875 based on an estimated pupil yield of 348, including non-strategic sites</t>
  </si>
  <si>
    <t>GCC Education (Benchmark per post pupil of £29,875 for total of 758 places)</t>
  </si>
  <si>
    <t>GCC Developer Guide rate of £196 per homes x 15,158 homes</t>
  </si>
  <si>
    <t>Cost assumed to be based on provision of land to support current business case approval and related to potential fallback mechanism contained in item 3.14</t>
  </si>
  <si>
    <t>Cost assumed to be based on provision of land to support current business case approval and related to potential fallback mechanism contained in item 3.14. Alternative locations would also be considered on their merits but Kingshill benefits from the need for onsite facilities to support modal share and access to existing patient lists in Cirencester</t>
  </si>
  <si>
    <t>Natural Flood Mitigation schemes</t>
  </si>
  <si>
    <t>Planning obligation/ covered by separate line item</t>
  </si>
  <si>
    <t>Support replacement of Pheonix Health surgery (moving from Chesterton Lane). In combination with schemes 3.11,3.12 and 3.13 these collectively provide circa 2,500sqm of practicing space capable of provide services to circa 30,000 patients though collective funding of approximately £18.24m).  Currently envisaged to be delivered on existing Steadings site or as part of Southern Expansion through new build</t>
  </si>
  <si>
    <t xml:space="preserve">Support expansion of Cirencester Neighbourhood health centre In combination with schemes 3.11,3.12 and 3.13 these collectively provide circa 2,500sqm of practicing space capable of provide services to circa 30,000 patients though collective funding of approximately £18.24m).  Specific site to be identified in Cirencester sub area, preliminarily identified as Land at Kingshill </t>
  </si>
  <si>
    <t>Lifecycle costs associated with pitch provision</t>
  </si>
  <si>
    <t>Indoor Sports Halls</t>
  </si>
  <si>
    <t>AECOM Leisure addendum</t>
  </si>
  <si>
    <t>Swimming pool provision</t>
  </si>
  <si>
    <t>Local Plan wide need for two new Sports Centres requiring 8 new courts. Given the distribution of unmet need across the district, the Council will seek provision via land at Strategic Sites and via financial contributions from all sites</t>
  </si>
  <si>
    <t>Sport England Facilities Calculator (utilising Q3 2025 build costs)</t>
  </si>
  <si>
    <t>Support in the delivery of shared services and hubs within new proposed community hubs provided on strategic sites</t>
  </si>
  <si>
    <t>Support for consolidation of existing facilities and inclusion within multi-functional community hubs for blue light functions</t>
  </si>
  <si>
    <t>Provision of space within strategic site applications to allow for parking of response vehicles, ideally adjacent to usable facilities within community hubs</t>
  </si>
  <si>
    <t>Bentley V2 costing report, subject to confirmation on length of road and specification, as set out in the Moreton-in-Marsh feasibility study</t>
  </si>
  <si>
    <t>Potential need for residual SANG provision to mitigate impact of windfall, saved allocations and non-strategic allocations of circa 15ha, subject to scale of windfall development. Could be provided as part of strategic sites, or an alterative potential strategic location for Local Plan SANG. This has preliminarily been identified adjacent to the Kemble Strategic Site but would be paid for by qualifying development</t>
  </si>
  <si>
    <t>SAMM tariffs taken from CDC website  (April 2026) of £221.33 per dwelling</t>
  </si>
  <si>
    <t>North Meadow SAMM contribution</t>
  </si>
  <si>
    <t>Contributions to Beechwood SAMM mitigation to provide onsite enhancements in line with latest recreation mitigation strategy</t>
  </si>
  <si>
    <t>Contributions to North Meadows SAMM mitigation to provide onsite enhancements in line with latest recreation mitigation strategy</t>
  </si>
  <si>
    <t>Contributions to North Meadows and Beechwood SAMM mitigation to provide onsite enhancements in line with latest recreation mitigation strategy</t>
  </si>
  <si>
    <t>North Meadow and Beechwood SAMM contribution</t>
  </si>
  <si>
    <t>SAMM tariffs taken from CDC website  (April 2026) of £221.33 per dwelling for Beechwoods and £356.21 per dwelling for North Meadow</t>
  </si>
  <si>
    <t>SAMM tariffs taken from CDC website  (April 2026) of  £356.21 per dwelling for North Meadow</t>
  </si>
  <si>
    <t>Residual contributions to North Meadows and Beechwood SAMM mitigation to provide onsite enhancements in line with latest recreation mitigation strategy for non strategic allocations and estimated windfall</t>
  </si>
  <si>
    <t>To note that the detailed contribution due will be calculated per dwelling at the application stage</t>
  </si>
  <si>
    <t>An active travel route including cycling and walking to join onto intervention D7 to provide a route between all the major sites and Cirencester. This route is 10.7km long and would be formed through 3.4km predominantly upgraded bridleways, footpaths and tracks followed by 1.3km of quiet lane treatment followed by  1.6km of on road segregation followed by 3.2km of quiet lane  treatment on Welsh Way  followed by  small bit of shared pathway on the A417 between Village Street and Waterton Farm (BAC25 footpath) 0.4km followed by 1.7km of upgraded footpath to shared space.</t>
  </si>
  <si>
    <t>Fa14</t>
  </si>
  <si>
    <t>Extended greenway linking Sites in Down Ampney to Cirencester. Route would extend up through the sites in Down Ampney, north along the PROW route (BDA1) and the west towards Driffield (Route BDD16). It would then connect with the sites at Driffield Junction Development, running directly through these sites and onwards to the existing bridleway running northeast from Harnhill and adjacent to the A419. It would cross the A417 at Witpit Lane and connect to the sites along Kingshill Lane. For there it would follow Cir8 into town centre. </t>
  </si>
  <si>
    <t>Provision of a segregated cycleway connecting the Site to Cirencester via Cirencester Road for those able to cycle the distance.  It is assumed that this should be delivered using a crossing of Cirencester Road which requires a change in the character of that road. GCC expressed support for this.</t>
  </si>
  <si>
    <t>Cir43</t>
  </si>
  <si>
    <t>Chesterton Road Active Travel Mitigation</t>
  </si>
  <si>
    <t>Segregated cycle route from Chesterton Farm Lodge to join into A429/A419 underpass. This is to account for the decreased suitability for mixed traffic cycling due to the increase in traffic.</t>
  </si>
  <si>
    <t>Alternative sites will also be supported. Please see policy position.  SANG Strategy estimates that the total per hectare cost for the creation of an appropriate SANG site has been calculated to be £17,615.64.</t>
  </si>
  <si>
    <t xml:space="preserve">Local Plan wide need for the equivalent of 1.7 new swimming pools (calculated to be 358.16sqm or 6 lane equivalent). Given the distribution of unmet need across the district, the Council will seek provision (both land and proportional financial contributions) in both the North and South of the District  </t>
  </si>
  <si>
    <t>Scale of reinforcement dependent on wider energy transition. Requirements likely to be triggered in early stages of the local plan (0-5 years) and therefore early engagement is required to determine scale of upgrade required once Local Plan is found sound. Specific schemes identified as supporting scale of growth identified separately</t>
  </si>
  <si>
    <t>Covered separately under multifunctional community hub costs</t>
  </si>
  <si>
    <t>Gloucestershire Fire and Rescue</t>
  </si>
  <si>
    <t>CDC support for GCC programme of work for natural flood mitigation at the parish level</t>
  </si>
  <si>
    <t>Fairford-Circencester AT Route</t>
  </si>
  <si>
    <t>Bathurst Development Ltd; GCC</t>
  </si>
  <si>
    <t xml:space="preserve">In order to limit the use of this not suitable single track road several measures are pursued: Speed limit Change from National Speed limit to 30mph - this change will ensure that subtility level for active travel is improved as well as limit the perceived advantage of the route. Traffic calming measures including road marking and bumps. In addition formally designating this as a rural quiet lane with measures to ensure that traffic is kept beneath 1000 pcu a day. Finally in order to facilitated passing more passing places to be implemented with </t>
  </si>
  <si>
    <t>Moving the predominant parking away from the High street to free up capacity on the road for other uses including any road adjustments required and a higher focus on placemaking activities and improved Active Travel facilities. It could include utilisation of parking pricing to further dis-incentivise the use of private vehicles. Includes "Park and Stride" facilities which are simply redistributed parking away from high street with branding and guided walking routes to high street.</t>
  </si>
  <si>
    <t>See  site totals to avoid double counting</t>
  </si>
  <si>
    <t>Where strategic sites are identified to required the provision of new community facilities, they are encouraged to liaise with existing facilities to ensure alignment and collaboration where possible, including through combined facilities where appropriate</t>
  </si>
  <si>
    <t>Current preferred option is the expansion/relocation of the Moreton-in- Marsh Library. 
The alternatives (a satellite site of collection point in a multifunctional community building) provides a pragmatic and sustainable alternatives, enabling access to core library services without the requirement for dedicated on-site staff at all times. Such facilities can deliver a meaningful library presence within new communities, supporting access to resources, digital inclusion, and reading engagement.
Both options could offer a range of services, including (but not limited to):
•	A curated lending stock
•	Self-service kiosks for issuing and returning items
•	Book reservation and collection services
•	Public access computers
•	Printing and associated digital services
These models offer flexibility in terms of location and design. Provision could be situated within a dedicated room or integrated into a shared community space, such as a hub, leisure facility, or café area</t>
  </si>
  <si>
    <t>Establishment costs are proportional to build out with largest barrier being the land transfer costs associated with adjacent land owner (BDL)</t>
  </si>
  <si>
    <t xml:space="preserve">This scheme includes the residual cost estimate for additional planned projects towards the end of the Local Plan period, on the basis the identified schemes within this IDS collectively provide approximately 2,500sqm of practicing space. This cost would therefore mitigate the need for approximately 3,347 additional patients at the latter end of the plan period. This is currently understood to be reviewed at the Moreton-in-Marsh, subject to feasibility. </t>
  </si>
  <si>
    <t>Cost based on a plan wide need for 2,854sqm at a total costs of £20.26 million based on delivered and fitted out space, with provision for ceca 30,000 patients delivered by existing programme (at an equivalent new build cost of £18.24 million). The residual demand (3,347 patient or 287sqm) at the same fit out (£7,088 per sqm) is therefore included</t>
  </si>
  <si>
    <t>As set out in the body of the IDP, whilst there is an element of funding committed as part of the business case under schemes 3.11,3.12 and 3.13, these are yet to be implemented. In this event, the same methodology would apply to the wider housing growth figures and therefore be increased significantly. As set out in the body of the IDP this would equate to an estimated range of £15.63 to £20.26 million. As a result if the on-site provision is not provided, off-site financial contribution towards refurb and/or extensions of impacted PCN(s). Any on-site provision should meet the NHS's minimum requirements regarding commercial terms, scale and design of the primary care facility</t>
  </si>
  <si>
    <t>Subject to business case work being prepared but the Neighbourhood Health Centre scheme is supported by CDC</t>
  </si>
  <si>
    <t xml:space="preserve">Lifecycle costs associated with Local Plan wide need for 20 playing pitches </t>
  </si>
  <si>
    <t>Commentary</t>
  </si>
  <si>
    <r>
      <t>Cirencester</t>
    </r>
    <r>
      <rPr>
        <sz val="16"/>
        <rFont val="Aptos"/>
        <family val="2"/>
      </rPr>
      <t xml:space="preserve"> - Will be approaching its permit limit towards the end of the plan period and would only have 5% headroom left in 2045. As a result, it will likely require planned upgrades within the plan period </t>
    </r>
  </si>
  <si>
    <r>
      <t>Honeybourne</t>
    </r>
    <r>
      <rPr>
        <sz val="16"/>
        <rFont val="Aptos"/>
        <family val="2"/>
      </rPr>
      <t> - Expected to require additional capacity between 2040 and 2045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</si>
</sst>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quot;£&quot;* #,##0_-;\-&quot;£&quot;* #,##0_-;_-&quot;£&quot;* &quot;-&quot;??_-;_-@_-"/>
    <numFmt numFmtId="165" formatCode="0.000"/>
  </numFmts>
  <fonts count="11" x14ac:knownFonts="1">
    <font>
      <sz val="11"/>
      <color theme="1"/>
      <name val="Aptos Narrow"/>
      <family val="2"/>
      <scheme val="minor"/>
    </font>
    <font>
      <b/>
      <sz val="11"/>
      <color rgb="FF000000"/>
      <name val="Aptos"/>
      <family val="2"/>
    </font>
    <font>
      <sz val="10"/>
      <color theme="1"/>
      <name val="Arial"/>
      <family val="2"/>
    </font>
    <font>
      <sz val="8"/>
      <name val="Aptos Narrow"/>
      <family val="2"/>
      <scheme val="minor"/>
    </font>
    <font>
      <sz val="11"/>
      <color theme="1"/>
      <name val="Aptos Narrow"/>
      <family val="2"/>
      <scheme val="minor"/>
    </font>
    <font>
      <sz val="16"/>
      <color theme="1"/>
      <name val="Aptos Narrow"/>
      <family val="2"/>
      <scheme val="minor"/>
    </font>
    <font>
      <b/>
      <sz val="16"/>
      <name val="Ebrima"/>
    </font>
    <font>
      <sz val="16"/>
      <name val="Aptos Narrow"/>
      <family val="2"/>
      <scheme val="minor"/>
    </font>
    <font>
      <sz val="16"/>
      <name val="Aptos"/>
      <family val="2"/>
    </font>
    <font>
      <sz val="16"/>
      <color rgb="FF000000"/>
      <name val="Aptos Narrow"/>
      <family val="2"/>
    </font>
    <font>
      <sz val="16"/>
      <name val="Aptos Narrow"/>
      <family val="2"/>
    </font>
  </fonts>
  <fills count="8">
    <fill>
      <patternFill patternType="none"/>
    </fill>
    <fill>
      <patternFill patternType="gray125"/>
    </fill>
    <fill>
      <patternFill patternType="solid">
        <fgColor rgb="FFF8C041"/>
        <bgColor rgb="FF000000"/>
      </patternFill>
    </fill>
    <fill>
      <patternFill patternType="solid">
        <fgColor rgb="FFCCECFF"/>
        <bgColor indexed="64"/>
      </patternFill>
    </fill>
    <fill>
      <patternFill patternType="solid">
        <fgColor rgb="FFFF9999"/>
        <bgColor indexed="64"/>
      </patternFill>
    </fill>
    <fill>
      <patternFill patternType="solid">
        <fgColor rgb="FF00CC99"/>
        <bgColor indexed="64"/>
      </patternFill>
    </fill>
    <fill>
      <patternFill patternType="solid">
        <fgColor rgb="FFF8C041"/>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2" fillId="0" borderId="0"/>
  </cellStyleXfs>
  <cellXfs count="36">
    <xf numFmtId="0" fontId="0" fillId="0" borderId="0" xfId="0"/>
    <xf numFmtId="0" fontId="0" fillId="0" borderId="0" xfId="0" applyAlignment="1">
      <alignment wrapText="1"/>
    </xf>
    <xf numFmtId="0" fontId="1" fillId="0" borderId="0" xfId="0" applyFont="1" applyAlignment="1">
      <alignment vertical="center"/>
    </xf>
    <xf numFmtId="43" fontId="0" fillId="0" borderId="0" xfId="1" applyFont="1" applyAlignment="1">
      <alignment wrapText="1"/>
    </xf>
    <xf numFmtId="44" fontId="0" fillId="0" borderId="0" xfId="0" applyNumberFormat="1" applyAlignment="1">
      <alignment wrapText="1"/>
    </xf>
    <xf numFmtId="0" fontId="5" fillId="6" borderId="2" xfId="0" applyFont="1" applyFill="1" applyBorder="1" applyAlignment="1">
      <alignment horizontal="center" wrapText="1"/>
    </xf>
    <xf numFmtId="0" fontId="5" fillId="6" borderId="4" xfId="0" applyFont="1" applyFill="1" applyBorder="1" applyAlignment="1">
      <alignment horizontal="center" wrapText="1"/>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0" fontId="5"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5" fillId="5" borderId="2" xfId="0" applyFont="1" applyFill="1" applyBorder="1" applyAlignment="1">
      <alignment horizontal="center" wrapText="1"/>
    </xf>
    <xf numFmtId="0" fontId="5" fillId="5" borderId="3" xfId="0" applyFont="1" applyFill="1" applyBorder="1" applyAlignment="1">
      <alignment horizontal="center" wrapText="1"/>
    </xf>
    <xf numFmtId="0" fontId="5" fillId="5" borderId="4" xfId="0" applyFont="1" applyFill="1" applyBorder="1" applyAlignment="1">
      <alignment horizontal="center" wrapText="1"/>
    </xf>
    <xf numFmtId="0" fontId="6" fillId="2" borderId="6" xfId="0" applyFont="1" applyFill="1" applyBorder="1" applyAlignment="1">
      <alignment wrapText="1"/>
    </xf>
    <xf numFmtId="0" fontId="6" fillId="2" borderId="5" xfId="0" applyFont="1" applyFill="1" applyBorder="1" applyAlignment="1">
      <alignment wrapText="1"/>
    </xf>
    <xf numFmtId="0" fontId="6" fillId="3" borderId="0" xfId="0" applyFont="1" applyFill="1" applyAlignment="1">
      <alignment wrapText="1"/>
    </xf>
    <xf numFmtId="0" fontId="5" fillId="4" borderId="5" xfId="0" applyFont="1" applyFill="1" applyBorder="1" applyAlignment="1">
      <alignment wrapText="1"/>
    </xf>
    <xf numFmtId="0" fontId="5" fillId="4" borderId="7" xfId="0" applyFont="1" applyFill="1" applyBorder="1" applyAlignment="1">
      <alignment wrapText="1"/>
    </xf>
    <xf numFmtId="0" fontId="5" fillId="5" borderId="6" xfId="0" applyFont="1" applyFill="1" applyBorder="1" applyAlignment="1">
      <alignment wrapText="1"/>
    </xf>
    <xf numFmtId="0" fontId="5" fillId="5" borderId="5" xfId="0" applyFont="1" applyFill="1" applyBorder="1" applyAlignment="1">
      <alignment wrapText="1"/>
    </xf>
    <xf numFmtId="0" fontId="5" fillId="5" borderId="7" xfId="0" applyFont="1" applyFill="1" applyBorder="1" applyAlignment="1">
      <alignment wrapText="1"/>
    </xf>
    <xf numFmtId="0" fontId="5" fillId="0" borderId="1" xfId="0" applyFont="1" applyBorder="1" applyAlignment="1">
      <alignment wrapText="1"/>
    </xf>
    <xf numFmtId="0" fontId="7" fillId="0" borderId="1" xfId="0" applyFont="1" applyBorder="1" applyAlignment="1">
      <alignment wrapText="1"/>
    </xf>
    <xf numFmtId="164" fontId="5" fillId="0" borderId="1" xfId="0" applyNumberFormat="1" applyFont="1" applyBorder="1" applyAlignment="1">
      <alignment wrapText="1"/>
    </xf>
    <xf numFmtId="44" fontId="5" fillId="0" borderId="1" xfId="0" applyNumberFormat="1" applyFont="1" applyBorder="1" applyAlignment="1">
      <alignment wrapText="1"/>
    </xf>
    <xf numFmtId="165" fontId="5" fillId="0" borderId="1" xfId="0" applyNumberFormat="1" applyFont="1" applyBorder="1" applyAlignment="1">
      <alignment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5" fillId="0" borderId="9" xfId="0" applyFont="1" applyBorder="1" applyAlignment="1">
      <alignment wrapText="1"/>
    </xf>
    <xf numFmtId="0" fontId="5" fillId="0" borderId="8" xfId="0" applyFont="1" applyBorder="1" applyAlignment="1">
      <alignment wrapText="1"/>
    </xf>
    <xf numFmtId="0" fontId="7" fillId="0" borderId="8" xfId="0" applyFont="1" applyBorder="1" applyAlignment="1">
      <alignment wrapText="1"/>
    </xf>
    <xf numFmtId="0" fontId="9" fillId="0" borderId="0" xfId="0" applyFont="1" applyAlignment="1">
      <alignment vertical="center"/>
    </xf>
    <xf numFmtId="0" fontId="9" fillId="7" borderId="0" xfId="0" applyFont="1" applyFill="1" applyAlignment="1">
      <alignment vertical="center" wrapText="1"/>
    </xf>
  </cellXfs>
  <cellStyles count="3">
    <cellStyle name="Comma" xfId="1" builtinId="3"/>
    <cellStyle name="Normal" xfId="0" builtinId="0"/>
    <cellStyle name="Normal 2" xfId="2" xr:uid="{142673D2-A4CC-40D8-B869-D7E8D74E6FBB}"/>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ECFF"/>
      <color rgb="FFF8C041"/>
      <color rgb="FF00CC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6B15C-6CCB-4EDC-BB7D-B07F42F1D023}">
  <sheetPr>
    <pageSetUpPr fitToPage="1"/>
  </sheetPr>
  <dimension ref="B1:Q228"/>
  <sheetViews>
    <sheetView tabSelected="1" zoomScale="40" zoomScaleNormal="40" workbookViewId="0">
      <pane xSplit="5" ySplit="3" topLeftCell="F4" activePane="bottomRight" state="frozen"/>
      <selection pane="topRight" activeCell="D1" sqref="D1"/>
      <selection pane="bottomLeft" activeCell="A4" sqref="A4"/>
      <selection pane="bottomRight" activeCell="R7" sqref="R7"/>
    </sheetView>
  </sheetViews>
  <sheetFormatPr defaultRowHeight="14.5" x14ac:dyDescent="0.35"/>
  <cols>
    <col min="2" max="2" width="20.7265625" style="1" customWidth="1"/>
    <col min="3" max="3" width="69.90625" style="1" customWidth="1"/>
    <col min="4" max="4" width="9.6328125" style="1" customWidth="1"/>
    <col min="5" max="5" width="54.81640625" style="1" customWidth="1"/>
    <col min="6" max="6" width="68.08984375" style="1" customWidth="1"/>
    <col min="7" max="7" width="25" style="1" customWidth="1"/>
    <col min="8" max="8" width="19" style="1" customWidth="1"/>
    <col min="9" max="9" width="16.1796875" style="1" customWidth="1"/>
    <col min="10" max="10" width="18" style="1" customWidth="1"/>
    <col min="11" max="11" width="21.7265625" style="1" customWidth="1"/>
    <col min="12" max="12" width="43.7265625" style="1" customWidth="1"/>
    <col min="13" max="13" width="18.54296875" style="1" customWidth="1"/>
    <col min="14" max="15" width="29.36328125" style="1" customWidth="1"/>
    <col min="16" max="16" width="24.26953125" style="1" customWidth="1"/>
    <col min="17" max="17" width="55.36328125" style="1" customWidth="1"/>
  </cols>
  <sheetData>
    <row r="1" spans="2:17" ht="15" thickBot="1" x14ac:dyDescent="0.4"/>
    <row r="2" spans="2:17" ht="21.5" thickBot="1" x14ac:dyDescent="0.55000000000000004">
      <c r="B2" s="5" t="s">
        <v>9</v>
      </c>
      <c r="C2" s="6"/>
      <c r="D2" s="7" t="s">
        <v>44</v>
      </c>
      <c r="E2" s="8"/>
      <c r="F2" s="9"/>
      <c r="G2" s="10" t="s">
        <v>45</v>
      </c>
      <c r="H2" s="11"/>
      <c r="I2" s="11"/>
      <c r="J2" s="12"/>
      <c r="K2" s="13" t="s">
        <v>299</v>
      </c>
      <c r="L2" s="14"/>
      <c r="M2" s="14"/>
      <c r="N2" s="14"/>
      <c r="O2" s="14"/>
      <c r="P2" s="14"/>
      <c r="Q2" s="15"/>
    </row>
    <row r="3" spans="2:17" ht="50" x14ac:dyDescent="0.7">
      <c r="B3" s="16" t="s">
        <v>10</v>
      </c>
      <c r="C3" s="17" t="s">
        <v>11</v>
      </c>
      <c r="D3" s="18" t="s">
        <v>5</v>
      </c>
      <c r="E3" s="18" t="s">
        <v>6</v>
      </c>
      <c r="F3" s="18" t="s">
        <v>21</v>
      </c>
      <c r="G3" s="19" t="s">
        <v>7</v>
      </c>
      <c r="H3" s="19" t="s">
        <v>8</v>
      </c>
      <c r="I3" s="19" t="s">
        <v>1</v>
      </c>
      <c r="J3" s="20" t="s">
        <v>0</v>
      </c>
      <c r="K3" s="21" t="s">
        <v>14</v>
      </c>
      <c r="L3" s="22" t="s">
        <v>12</v>
      </c>
      <c r="M3" s="22" t="s">
        <v>13</v>
      </c>
      <c r="N3" s="22" t="s">
        <v>43</v>
      </c>
      <c r="O3" s="22" t="s">
        <v>491</v>
      </c>
      <c r="P3" s="22" t="s">
        <v>524</v>
      </c>
      <c r="Q3" s="23" t="s">
        <v>654</v>
      </c>
    </row>
    <row r="4" spans="2:17" ht="84" x14ac:dyDescent="0.5">
      <c r="B4" s="24" t="s">
        <v>47</v>
      </c>
      <c r="C4" s="24" t="s">
        <v>27</v>
      </c>
      <c r="D4" s="24">
        <v>1.1120000000000001</v>
      </c>
      <c r="E4" s="24" t="s">
        <v>308</v>
      </c>
      <c r="F4" s="25" t="s">
        <v>324</v>
      </c>
      <c r="G4" s="24" t="s">
        <v>15</v>
      </c>
      <c r="H4" s="24" t="s">
        <v>54</v>
      </c>
      <c r="I4" s="24" t="s">
        <v>75</v>
      </c>
      <c r="J4" s="24" t="s">
        <v>24</v>
      </c>
      <c r="K4" s="26" t="s">
        <v>533</v>
      </c>
      <c r="L4" s="24" t="s">
        <v>309</v>
      </c>
      <c r="M4" s="24" t="s">
        <v>314</v>
      </c>
      <c r="N4" s="24" t="s">
        <v>436</v>
      </c>
      <c r="O4" s="24" t="s">
        <v>493</v>
      </c>
      <c r="P4" s="24" t="s">
        <v>523</v>
      </c>
      <c r="Q4" s="24" t="s">
        <v>435</v>
      </c>
    </row>
    <row r="5" spans="2:17" ht="84" x14ac:dyDescent="0.5">
      <c r="B5" s="24" t="s">
        <v>47</v>
      </c>
      <c r="C5" s="24" t="s">
        <v>28</v>
      </c>
      <c r="D5" s="24">
        <v>1.113</v>
      </c>
      <c r="E5" s="24" t="s">
        <v>308</v>
      </c>
      <c r="F5" s="25" t="s">
        <v>324</v>
      </c>
      <c r="G5" s="24" t="s">
        <v>15</v>
      </c>
      <c r="H5" s="24" t="s">
        <v>54</v>
      </c>
      <c r="I5" s="24" t="s">
        <v>75</v>
      </c>
      <c r="J5" s="24" t="s">
        <v>24</v>
      </c>
      <c r="K5" s="26" t="s">
        <v>533</v>
      </c>
      <c r="L5" s="24" t="s">
        <v>309</v>
      </c>
      <c r="M5" s="24" t="s">
        <v>314</v>
      </c>
      <c r="N5" s="24" t="s">
        <v>436</v>
      </c>
      <c r="O5" s="24" t="s">
        <v>493</v>
      </c>
      <c r="P5" s="24" t="s">
        <v>523</v>
      </c>
      <c r="Q5" s="24" t="s">
        <v>435</v>
      </c>
    </row>
    <row r="6" spans="2:17" ht="84" x14ac:dyDescent="0.5">
      <c r="B6" s="24" t="s">
        <v>47</v>
      </c>
      <c r="C6" s="24" t="s">
        <v>29</v>
      </c>
      <c r="D6" s="24">
        <v>1.1140000000000001</v>
      </c>
      <c r="E6" s="24" t="s">
        <v>308</v>
      </c>
      <c r="F6" s="25" t="s">
        <v>324</v>
      </c>
      <c r="G6" s="24" t="s">
        <v>15</v>
      </c>
      <c r="H6" s="24" t="s">
        <v>54</v>
      </c>
      <c r="I6" s="24" t="s">
        <v>75</v>
      </c>
      <c r="J6" s="24" t="s">
        <v>24</v>
      </c>
      <c r="K6" s="26" t="s">
        <v>533</v>
      </c>
      <c r="L6" s="24" t="s">
        <v>309</v>
      </c>
      <c r="M6" s="24" t="s">
        <v>314</v>
      </c>
      <c r="N6" s="24" t="s">
        <v>436</v>
      </c>
      <c r="O6" s="24" t="s">
        <v>493</v>
      </c>
      <c r="P6" s="24" t="s">
        <v>523</v>
      </c>
      <c r="Q6" s="24" t="s">
        <v>435</v>
      </c>
    </row>
    <row r="7" spans="2:17" ht="84" x14ac:dyDescent="0.5">
      <c r="B7" s="24" t="s">
        <v>48</v>
      </c>
      <c r="C7" s="24" t="s">
        <v>31</v>
      </c>
      <c r="D7" s="24">
        <v>1.115</v>
      </c>
      <c r="E7" s="24" t="s">
        <v>308</v>
      </c>
      <c r="F7" s="25" t="s">
        <v>324</v>
      </c>
      <c r="G7" s="24" t="s">
        <v>15</v>
      </c>
      <c r="H7" s="24" t="s">
        <v>54</v>
      </c>
      <c r="I7" s="24" t="s">
        <v>75</v>
      </c>
      <c r="J7" s="24" t="s">
        <v>24</v>
      </c>
      <c r="K7" s="26" t="s">
        <v>533</v>
      </c>
      <c r="L7" s="24" t="s">
        <v>309</v>
      </c>
      <c r="M7" s="24" t="s">
        <v>314</v>
      </c>
      <c r="N7" s="24" t="s">
        <v>436</v>
      </c>
      <c r="O7" s="24" t="s">
        <v>493</v>
      </c>
      <c r="P7" s="24" t="s">
        <v>523</v>
      </c>
      <c r="Q7" s="24" t="s">
        <v>435</v>
      </c>
    </row>
    <row r="8" spans="2:17" ht="84" x14ac:dyDescent="0.5">
      <c r="B8" s="24" t="s">
        <v>49</v>
      </c>
      <c r="C8" s="24" t="s">
        <v>32</v>
      </c>
      <c r="D8" s="24">
        <v>1.1160000000000001</v>
      </c>
      <c r="E8" s="24" t="s">
        <v>308</v>
      </c>
      <c r="F8" s="25" t="s">
        <v>324</v>
      </c>
      <c r="G8" s="24" t="s">
        <v>15</v>
      </c>
      <c r="H8" s="24" t="s">
        <v>54</v>
      </c>
      <c r="I8" s="24" t="s">
        <v>75</v>
      </c>
      <c r="J8" s="24" t="s">
        <v>24</v>
      </c>
      <c r="K8" s="26" t="s">
        <v>533</v>
      </c>
      <c r="L8" s="24" t="s">
        <v>309</v>
      </c>
      <c r="M8" s="24" t="s">
        <v>314</v>
      </c>
      <c r="N8" s="24" t="s">
        <v>436</v>
      </c>
      <c r="O8" s="24" t="s">
        <v>493</v>
      </c>
      <c r="P8" s="24" t="s">
        <v>523</v>
      </c>
      <c r="Q8" s="24" t="s">
        <v>435</v>
      </c>
    </row>
    <row r="9" spans="2:17" ht="84" x14ac:dyDescent="0.5">
      <c r="B9" s="24" t="s">
        <v>50</v>
      </c>
      <c r="C9" s="24" t="s">
        <v>33</v>
      </c>
      <c r="D9" s="24">
        <v>1.117</v>
      </c>
      <c r="E9" s="24" t="s">
        <v>308</v>
      </c>
      <c r="F9" s="25" t="s">
        <v>324</v>
      </c>
      <c r="G9" s="24" t="s">
        <v>15</v>
      </c>
      <c r="H9" s="24" t="s">
        <v>54</v>
      </c>
      <c r="I9" s="24" t="s">
        <v>75</v>
      </c>
      <c r="J9" s="24" t="s">
        <v>24</v>
      </c>
      <c r="K9" s="26" t="s">
        <v>533</v>
      </c>
      <c r="L9" s="24" t="s">
        <v>309</v>
      </c>
      <c r="M9" s="24" t="s">
        <v>314</v>
      </c>
      <c r="N9" s="24" t="s">
        <v>436</v>
      </c>
      <c r="O9" s="24" t="s">
        <v>493</v>
      </c>
      <c r="P9" s="24" t="s">
        <v>523</v>
      </c>
      <c r="Q9" s="24" t="s">
        <v>435</v>
      </c>
    </row>
    <row r="10" spans="2:17" ht="84" x14ac:dyDescent="0.5">
      <c r="B10" s="24" t="s">
        <v>2</v>
      </c>
      <c r="C10" s="24" t="s">
        <v>34</v>
      </c>
      <c r="D10" s="24">
        <v>1.1180000000000001</v>
      </c>
      <c r="E10" s="24" t="s">
        <v>308</v>
      </c>
      <c r="F10" s="25" t="s">
        <v>324</v>
      </c>
      <c r="G10" s="24" t="s">
        <v>15</v>
      </c>
      <c r="H10" s="24" t="s">
        <v>54</v>
      </c>
      <c r="I10" s="24" t="s">
        <v>75</v>
      </c>
      <c r="J10" s="24" t="s">
        <v>24</v>
      </c>
      <c r="K10" s="26" t="s">
        <v>533</v>
      </c>
      <c r="L10" s="24" t="s">
        <v>309</v>
      </c>
      <c r="M10" s="24" t="s">
        <v>314</v>
      </c>
      <c r="N10" s="24" t="s">
        <v>436</v>
      </c>
      <c r="O10" s="24" t="s">
        <v>493</v>
      </c>
      <c r="P10" s="24" t="s">
        <v>523</v>
      </c>
      <c r="Q10" s="24" t="s">
        <v>435</v>
      </c>
    </row>
    <row r="11" spans="2:17" ht="63" x14ac:dyDescent="0.5">
      <c r="B11" s="24" t="s">
        <v>4</v>
      </c>
      <c r="C11" s="24" t="s">
        <v>401</v>
      </c>
      <c r="D11" s="24">
        <v>1.2190000000000001</v>
      </c>
      <c r="E11" s="24" t="s">
        <v>81</v>
      </c>
      <c r="F11" s="24" t="s">
        <v>82</v>
      </c>
      <c r="G11" s="24" t="s">
        <v>15</v>
      </c>
      <c r="H11" s="24" t="s">
        <v>55</v>
      </c>
      <c r="I11" s="24" t="s">
        <v>75</v>
      </c>
      <c r="J11" s="24" t="s">
        <v>23</v>
      </c>
      <c r="K11" s="26">
        <f>24660*371</f>
        <v>9148860</v>
      </c>
      <c r="L11" s="24" t="s">
        <v>576</v>
      </c>
      <c r="M11" s="27">
        <v>0</v>
      </c>
      <c r="N11" s="24" t="s">
        <v>437</v>
      </c>
      <c r="O11" s="24" t="s">
        <v>493</v>
      </c>
      <c r="P11" s="24" t="s">
        <v>501</v>
      </c>
      <c r="Q11" s="24" t="s">
        <v>575</v>
      </c>
    </row>
    <row r="12" spans="2:17" ht="84" x14ac:dyDescent="0.5">
      <c r="B12" s="24" t="s">
        <v>4</v>
      </c>
      <c r="C12" s="24" t="s">
        <v>401</v>
      </c>
      <c r="D12" s="24">
        <v>1.119</v>
      </c>
      <c r="E12" s="24" t="s">
        <v>308</v>
      </c>
      <c r="F12" s="25" t="s">
        <v>324</v>
      </c>
      <c r="G12" s="24" t="s">
        <v>15</v>
      </c>
      <c r="H12" s="24" t="s">
        <v>54</v>
      </c>
      <c r="I12" s="24" t="s">
        <v>75</v>
      </c>
      <c r="J12" s="24" t="s">
        <v>24</v>
      </c>
      <c r="K12" s="26" t="s">
        <v>533</v>
      </c>
      <c r="L12" s="24" t="s">
        <v>309</v>
      </c>
      <c r="M12" s="24" t="s">
        <v>314</v>
      </c>
      <c r="N12" s="24" t="s">
        <v>436</v>
      </c>
      <c r="O12" s="24" t="s">
        <v>493</v>
      </c>
      <c r="P12" s="24" t="s">
        <v>523</v>
      </c>
      <c r="Q12" s="24" t="s">
        <v>435</v>
      </c>
    </row>
    <row r="13" spans="2:17" ht="63" x14ac:dyDescent="0.5">
      <c r="B13" s="24" t="s">
        <v>3</v>
      </c>
      <c r="C13" s="24" t="s">
        <v>35</v>
      </c>
      <c r="D13" s="28">
        <v>1.21</v>
      </c>
      <c r="E13" s="24" t="s">
        <v>297</v>
      </c>
      <c r="F13" s="24" t="s">
        <v>296</v>
      </c>
      <c r="G13" s="24" t="s">
        <v>15</v>
      </c>
      <c r="H13" s="24" t="s">
        <v>55</v>
      </c>
      <c r="I13" s="24" t="s">
        <v>75</v>
      </c>
      <c r="J13" s="24" t="s">
        <v>23</v>
      </c>
      <c r="K13" s="26">
        <f>24660*666</f>
        <v>16423560</v>
      </c>
      <c r="L13" s="24" t="s">
        <v>577</v>
      </c>
      <c r="M13" s="27">
        <v>0</v>
      </c>
      <c r="N13" s="24" t="s">
        <v>437</v>
      </c>
      <c r="O13" s="24" t="s">
        <v>493</v>
      </c>
      <c r="P13" s="24" t="s">
        <v>501</v>
      </c>
      <c r="Q13" s="24" t="s">
        <v>575</v>
      </c>
    </row>
    <row r="14" spans="2:17" ht="84" x14ac:dyDescent="0.5">
      <c r="B14" s="24" t="s">
        <v>3</v>
      </c>
      <c r="C14" s="24" t="s">
        <v>35</v>
      </c>
      <c r="D14" s="24">
        <v>1.22</v>
      </c>
      <c r="E14" s="24" t="s">
        <v>308</v>
      </c>
      <c r="F14" s="25" t="s">
        <v>324</v>
      </c>
      <c r="G14" s="24" t="s">
        <v>15</v>
      </c>
      <c r="H14" s="24" t="s">
        <v>54</v>
      </c>
      <c r="I14" s="24" t="s">
        <v>75</v>
      </c>
      <c r="J14" s="24" t="s">
        <v>24</v>
      </c>
      <c r="K14" s="26" t="s">
        <v>533</v>
      </c>
      <c r="L14" s="24" t="s">
        <v>309</v>
      </c>
      <c r="M14" s="24" t="s">
        <v>314</v>
      </c>
      <c r="N14" s="24" t="s">
        <v>436</v>
      </c>
      <c r="O14" s="24" t="s">
        <v>493</v>
      </c>
      <c r="P14" s="24" t="s">
        <v>523</v>
      </c>
      <c r="Q14" s="24" t="s">
        <v>435</v>
      </c>
    </row>
    <row r="15" spans="2:17" ht="42" x14ac:dyDescent="0.5">
      <c r="B15" s="24" t="s">
        <v>53</v>
      </c>
      <c r="C15" s="24" t="s">
        <v>46</v>
      </c>
      <c r="D15" s="24">
        <v>1.1220000000000001</v>
      </c>
      <c r="E15" s="24" t="s">
        <v>412</v>
      </c>
      <c r="F15" s="25" t="s">
        <v>413</v>
      </c>
      <c r="G15" s="24" t="s">
        <v>15</v>
      </c>
      <c r="H15" s="24" t="s">
        <v>54</v>
      </c>
      <c r="I15" s="24" t="s">
        <v>75</v>
      </c>
      <c r="J15" s="24" t="s">
        <v>24</v>
      </c>
      <c r="K15" s="26" t="s">
        <v>341</v>
      </c>
      <c r="L15" s="24" t="s">
        <v>309</v>
      </c>
      <c r="M15" s="24" t="s">
        <v>314</v>
      </c>
      <c r="N15" s="24" t="s">
        <v>436</v>
      </c>
      <c r="O15" s="24" t="s">
        <v>497</v>
      </c>
      <c r="P15" s="24" t="s">
        <v>523</v>
      </c>
      <c r="Q15" s="24"/>
    </row>
    <row r="16" spans="2:17" ht="84" x14ac:dyDescent="0.5">
      <c r="B16" s="24" t="s">
        <v>47</v>
      </c>
      <c r="C16" s="24" t="s">
        <v>27</v>
      </c>
      <c r="D16" s="24">
        <v>1.212</v>
      </c>
      <c r="E16" s="24" t="s">
        <v>76</v>
      </c>
      <c r="F16" s="24" t="s">
        <v>573</v>
      </c>
      <c r="G16" s="24" t="s">
        <v>15</v>
      </c>
      <c r="H16" s="24" t="s">
        <v>55</v>
      </c>
      <c r="I16" s="24" t="s">
        <v>75</v>
      </c>
      <c r="J16" s="24" t="s">
        <v>23</v>
      </c>
      <c r="K16" s="26">
        <f>24660*409</f>
        <v>10085940</v>
      </c>
      <c r="L16" s="24" t="s">
        <v>578</v>
      </c>
      <c r="M16" s="27">
        <v>0</v>
      </c>
      <c r="N16" s="24" t="s">
        <v>437</v>
      </c>
      <c r="O16" s="24" t="s">
        <v>493</v>
      </c>
      <c r="P16" s="24" t="s">
        <v>501</v>
      </c>
      <c r="Q16" s="24" t="s">
        <v>575</v>
      </c>
    </row>
    <row r="17" spans="2:17" ht="63" x14ac:dyDescent="0.5">
      <c r="B17" s="24" t="s">
        <v>47</v>
      </c>
      <c r="C17" s="24" t="s">
        <v>28</v>
      </c>
      <c r="D17" s="24">
        <v>1.2130000000000001</v>
      </c>
      <c r="E17" s="24" t="s">
        <v>77</v>
      </c>
      <c r="F17" s="24" t="s">
        <v>82</v>
      </c>
      <c r="G17" s="24" t="s">
        <v>15</v>
      </c>
      <c r="H17" s="24" t="s">
        <v>55</v>
      </c>
      <c r="I17" s="24" t="s">
        <v>75</v>
      </c>
      <c r="J17" s="24" t="s">
        <v>23</v>
      </c>
      <c r="K17" s="26">
        <f>24660*411</f>
        <v>10135260</v>
      </c>
      <c r="L17" s="24" t="s">
        <v>579</v>
      </c>
      <c r="M17" s="27">
        <v>0</v>
      </c>
      <c r="N17" s="24" t="s">
        <v>437</v>
      </c>
      <c r="O17" s="24" t="s">
        <v>493</v>
      </c>
      <c r="P17" s="24" t="s">
        <v>501</v>
      </c>
      <c r="Q17" s="24" t="s">
        <v>575</v>
      </c>
    </row>
    <row r="18" spans="2:17" ht="63" x14ac:dyDescent="0.5">
      <c r="B18" s="24" t="s">
        <v>47</v>
      </c>
      <c r="C18" s="24" t="s">
        <v>29</v>
      </c>
      <c r="D18" s="24">
        <v>1.214</v>
      </c>
      <c r="E18" s="24" t="s">
        <v>323</v>
      </c>
      <c r="F18" s="24" t="s">
        <v>572</v>
      </c>
      <c r="G18" s="24" t="s">
        <v>15</v>
      </c>
      <c r="H18" s="24" t="s">
        <v>55</v>
      </c>
      <c r="I18" s="24" t="s">
        <v>75</v>
      </c>
      <c r="J18" s="24" t="s">
        <v>23</v>
      </c>
      <c r="K18" s="26">
        <f>24660*184</f>
        <v>4537440</v>
      </c>
      <c r="L18" s="24" t="s">
        <v>580</v>
      </c>
      <c r="M18" s="27">
        <v>0</v>
      </c>
      <c r="N18" s="24" t="s">
        <v>437</v>
      </c>
      <c r="O18" s="24" t="s">
        <v>493</v>
      </c>
      <c r="P18" s="24" t="s">
        <v>501</v>
      </c>
      <c r="Q18" s="24" t="s">
        <v>575</v>
      </c>
    </row>
    <row r="19" spans="2:17" ht="63" x14ac:dyDescent="0.5">
      <c r="B19" s="24" t="s">
        <v>48</v>
      </c>
      <c r="C19" s="24" t="s">
        <v>31</v>
      </c>
      <c r="D19" s="24">
        <v>1.2150000000000001</v>
      </c>
      <c r="E19" s="24" t="s">
        <v>78</v>
      </c>
      <c r="F19" s="24" t="s">
        <v>414</v>
      </c>
      <c r="G19" s="24" t="s">
        <v>15</v>
      </c>
      <c r="H19" s="24" t="s">
        <v>55</v>
      </c>
      <c r="I19" s="24" t="s">
        <v>75</v>
      </c>
      <c r="J19" s="24" t="s">
        <v>23</v>
      </c>
      <c r="K19" s="26">
        <f>24660*498</f>
        <v>12280680</v>
      </c>
      <c r="L19" s="24" t="s">
        <v>584</v>
      </c>
      <c r="M19" s="27">
        <v>0</v>
      </c>
      <c r="N19" s="24" t="s">
        <v>437</v>
      </c>
      <c r="O19" s="24" t="s">
        <v>493</v>
      </c>
      <c r="P19" s="24" t="s">
        <v>501</v>
      </c>
      <c r="Q19" s="24" t="s">
        <v>575</v>
      </c>
    </row>
    <row r="20" spans="2:17" ht="84" x14ac:dyDescent="0.5">
      <c r="B20" s="24" t="s">
        <v>49</v>
      </c>
      <c r="C20" s="24" t="s">
        <v>32</v>
      </c>
      <c r="D20" s="24">
        <v>1.216</v>
      </c>
      <c r="E20" s="24" t="s">
        <v>322</v>
      </c>
      <c r="F20" s="24" t="s">
        <v>574</v>
      </c>
      <c r="G20" s="24" t="s">
        <v>15</v>
      </c>
      <c r="H20" s="24" t="s">
        <v>55</v>
      </c>
      <c r="I20" s="24" t="s">
        <v>75</v>
      </c>
      <c r="J20" s="24" t="s">
        <v>23</v>
      </c>
      <c r="K20" s="26">
        <f>24660*667</f>
        <v>16448220</v>
      </c>
      <c r="L20" s="24" t="s">
        <v>581</v>
      </c>
      <c r="M20" s="27">
        <v>0</v>
      </c>
      <c r="N20" s="24" t="s">
        <v>437</v>
      </c>
      <c r="O20" s="24" t="s">
        <v>493</v>
      </c>
      <c r="P20" s="24" t="s">
        <v>501</v>
      </c>
      <c r="Q20" s="24" t="s">
        <v>575</v>
      </c>
    </row>
    <row r="21" spans="2:17" ht="63" x14ac:dyDescent="0.5">
      <c r="B21" s="24" t="s">
        <v>50</v>
      </c>
      <c r="C21" s="24" t="s">
        <v>33</v>
      </c>
      <c r="D21" s="24">
        <v>1.2170000000000001</v>
      </c>
      <c r="E21" s="24" t="s">
        <v>79</v>
      </c>
      <c r="F21" s="24" t="s">
        <v>82</v>
      </c>
      <c r="G21" s="24" t="s">
        <v>15</v>
      </c>
      <c r="H21" s="24" t="s">
        <v>55</v>
      </c>
      <c r="I21" s="24" t="s">
        <v>75</v>
      </c>
      <c r="J21" s="24" t="s">
        <v>23</v>
      </c>
      <c r="K21" s="26">
        <f>24660*343</f>
        <v>8458380</v>
      </c>
      <c r="L21" s="24" t="s">
        <v>582</v>
      </c>
      <c r="M21" s="27">
        <v>0</v>
      </c>
      <c r="N21" s="24" t="s">
        <v>437</v>
      </c>
      <c r="O21" s="24" t="s">
        <v>493</v>
      </c>
      <c r="P21" s="24" t="s">
        <v>501</v>
      </c>
      <c r="Q21" s="24" t="s">
        <v>575</v>
      </c>
    </row>
    <row r="22" spans="2:17" ht="63" x14ac:dyDescent="0.5">
      <c r="B22" s="24" t="s">
        <v>2</v>
      </c>
      <c r="C22" s="24" t="s">
        <v>34</v>
      </c>
      <c r="D22" s="24">
        <v>1.218</v>
      </c>
      <c r="E22" s="24" t="s">
        <v>80</v>
      </c>
      <c r="F22" s="24" t="s">
        <v>82</v>
      </c>
      <c r="G22" s="24" t="s">
        <v>15</v>
      </c>
      <c r="H22" s="24" t="s">
        <v>55</v>
      </c>
      <c r="I22" s="24" t="s">
        <v>75</v>
      </c>
      <c r="J22" s="24" t="s">
        <v>23</v>
      </c>
      <c r="K22" s="26">
        <f>24660*306</f>
        <v>7545960</v>
      </c>
      <c r="L22" s="24" t="s">
        <v>583</v>
      </c>
      <c r="M22" s="27">
        <v>0</v>
      </c>
      <c r="N22" s="24" t="s">
        <v>437</v>
      </c>
      <c r="O22" s="24" t="s">
        <v>493</v>
      </c>
      <c r="P22" s="24" t="s">
        <v>501</v>
      </c>
      <c r="Q22" s="24" t="s">
        <v>575</v>
      </c>
    </row>
    <row r="23" spans="2:17" ht="84" x14ac:dyDescent="0.5">
      <c r="B23" s="24" t="s">
        <v>51</v>
      </c>
      <c r="C23" s="24" t="s">
        <v>41</v>
      </c>
      <c r="D23" s="24">
        <v>1.2210000000000001</v>
      </c>
      <c r="E23" s="24" t="s">
        <v>415</v>
      </c>
      <c r="F23" s="24" t="s">
        <v>499</v>
      </c>
      <c r="G23" s="24" t="s">
        <v>15</v>
      </c>
      <c r="H23" s="24" t="s">
        <v>55</v>
      </c>
      <c r="I23" s="24" t="s">
        <v>75</v>
      </c>
      <c r="J23" s="24" t="s">
        <v>23</v>
      </c>
      <c r="K23" s="26">
        <f>24660*448</f>
        <v>11047680</v>
      </c>
      <c r="L23" s="24" t="s">
        <v>586</v>
      </c>
      <c r="M23" s="27">
        <v>0</v>
      </c>
      <c r="N23" s="24" t="s">
        <v>437</v>
      </c>
      <c r="O23" s="24" t="s">
        <v>493</v>
      </c>
      <c r="P23" s="24" t="s">
        <v>501</v>
      </c>
      <c r="Q23" s="24"/>
    </row>
    <row r="24" spans="2:17" ht="84" x14ac:dyDescent="0.5">
      <c r="B24" s="24" t="s">
        <v>52</v>
      </c>
      <c r="C24" s="24" t="s">
        <v>42</v>
      </c>
      <c r="D24" s="24">
        <v>1.222</v>
      </c>
      <c r="E24" s="24" t="s">
        <v>415</v>
      </c>
      <c r="F24" s="24" t="s">
        <v>499</v>
      </c>
      <c r="G24" s="24" t="s">
        <v>15</v>
      </c>
      <c r="H24" s="24" t="s">
        <v>55</v>
      </c>
      <c r="I24" s="24" t="s">
        <v>75</v>
      </c>
      <c r="J24" s="24" t="s">
        <v>23</v>
      </c>
      <c r="K24" s="26">
        <f>24660*708</f>
        <v>17459280</v>
      </c>
      <c r="L24" s="24" t="s">
        <v>585</v>
      </c>
      <c r="M24" s="27">
        <v>0</v>
      </c>
      <c r="N24" s="24" t="s">
        <v>437</v>
      </c>
      <c r="O24" s="24" t="s">
        <v>493</v>
      </c>
      <c r="P24" s="24" t="s">
        <v>501</v>
      </c>
      <c r="Q24" s="24"/>
    </row>
    <row r="25" spans="2:17" ht="63" x14ac:dyDescent="0.5">
      <c r="B25" s="24" t="s">
        <v>47</v>
      </c>
      <c r="C25" s="24" t="s">
        <v>46</v>
      </c>
      <c r="D25" s="24">
        <v>1.3109999999999999</v>
      </c>
      <c r="E25" s="24" t="s">
        <v>500</v>
      </c>
      <c r="F25" s="24" t="s">
        <v>466</v>
      </c>
      <c r="G25" s="24" t="s">
        <v>15</v>
      </c>
      <c r="H25" s="24" t="s">
        <v>56</v>
      </c>
      <c r="I25" s="24" t="s">
        <v>75</v>
      </c>
      <c r="J25" s="24" t="s">
        <v>23</v>
      </c>
      <c r="K25" s="26" t="s">
        <v>645</v>
      </c>
      <c r="L25" s="24" t="s">
        <v>408</v>
      </c>
      <c r="M25" s="27">
        <v>0</v>
      </c>
      <c r="N25" s="24" t="s">
        <v>437</v>
      </c>
      <c r="O25" s="24" t="s">
        <v>494</v>
      </c>
      <c r="P25" s="24" t="s">
        <v>501</v>
      </c>
      <c r="Q25" s="24" t="s">
        <v>336</v>
      </c>
    </row>
    <row r="26" spans="2:17" ht="84" x14ac:dyDescent="0.5">
      <c r="B26" s="24" t="s">
        <v>3</v>
      </c>
      <c r="C26" s="24" t="s">
        <v>46</v>
      </c>
      <c r="D26" s="24">
        <v>1.3120000000000001</v>
      </c>
      <c r="E26" s="24" t="s">
        <v>298</v>
      </c>
      <c r="F26" s="24" t="s">
        <v>407</v>
      </c>
      <c r="G26" s="24" t="s">
        <v>15</v>
      </c>
      <c r="H26" s="24" t="s">
        <v>56</v>
      </c>
      <c r="I26" s="24" t="s">
        <v>75</v>
      </c>
      <c r="J26" s="24" t="s">
        <v>23</v>
      </c>
      <c r="K26" s="26" t="s">
        <v>645</v>
      </c>
      <c r="L26" s="24" t="s">
        <v>408</v>
      </c>
      <c r="M26" s="27">
        <v>0</v>
      </c>
      <c r="N26" s="24" t="s">
        <v>437</v>
      </c>
      <c r="O26" s="24" t="s">
        <v>498</v>
      </c>
      <c r="P26" s="24" t="s">
        <v>501</v>
      </c>
      <c r="Q26" s="24" t="s">
        <v>336</v>
      </c>
    </row>
    <row r="27" spans="2:17" ht="84" x14ac:dyDescent="0.5">
      <c r="B27" s="24" t="s">
        <v>47</v>
      </c>
      <c r="C27" s="24" t="s">
        <v>27</v>
      </c>
      <c r="D27" s="24">
        <v>1.3140000000000001</v>
      </c>
      <c r="E27" s="24" t="s">
        <v>409</v>
      </c>
      <c r="F27" s="24" t="s">
        <v>410</v>
      </c>
      <c r="G27" s="24" t="s">
        <v>15</v>
      </c>
      <c r="H27" s="24" t="s">
        <v>56</v>
      </c>
      <c r="I27" s="24" t="s">
        <v>75</v>
      </c>
      <c r="J27" s="24" t="s">
        <v>23</v>
      </c>
      <c r="K27" s="27">
        <f>29875*201</f>
        <v>6004875</v>
      </c>
      <c r="L27" s="24" t="s">
        <v>587</v>
      </c>
      <c r="M27" s="27">
        <v>0</v>
      </c>
      <c r="N27" s="24" t="s">
        <v>437</v>
      </c>
      <c r="O27" s="24" t="s">
        <v>498</v>
      </c>
      <c r="P27" s="24" t="s">
        <v>501</v>
      </c>
      <c r="Q27" s="24"/>
    </row>
    <row r="28" spans="2:17" ht="63" x14ac:dyDescent="0.5">
      <c r="B28" s="24" t="s">
        <v>47</v>
      </c>
      <c r="C28" s="24" t="s">
        <v>28</v>
      </c>
      <c r="D28" s="24">
        <v>1.3149999999999999</v>
      </c>
      <c r="E28" s="24" t="s">
        <v>409</v>
      </c>
      <c r="F28" s="24" t="s">
        <v>411</v>
      </c>
      <c r="G28" s="24" t="s">
        <v>15</v>
      </c>
      <c r="H28" s="24" t="s">
        <v>56</v>
      </c>
      <c r="I28" s="24" t="s">
        <v>75</v>
      </c>
      <c r="J28" s="24" t="s">
        <v>23</v>
      </c>
      <c r="K28" s="27">
        <f>29875*202</f>
        <v>6034750</v>
      </c>
      <c r="L28" s="24" t="s">
        <v>588</v>
      </c>
      <c r="M28" s="27">
        <v>0</v>
      </c>
      <c r="N28" s="24" t="s">
        <v>437</v>
      </c>
      <c r="O28" s="24" t="s">
        <v>498</v>
      </c>
      <c r="P28" s="24" t="s">
        <v>501</v>
      </c>
      <c r="Q28" s="24"/>
    </row>
    <row r="29" spans="2:17" ht="63" x14ac:dyDescent="0.5">
      <c r="B29" s="24" t="s">
        <v>47</v>
      </c>
      <c r="C29" s="24" t="s">
        <v>29</v>
      </c>
      <c r="D29" s="24">
        <v>1.3160000000000001</v>
      </c>
      <c r="E29" s="24" t="s">
        <v>409</v>
      </c>
      <c r="F29" s="24" t="s">
        <v>410</v>
      </c>
      <c r="G29" s="24" t="s">
        <v>15</v>
      </c>
      <c r="H29" s="24" t="s">
        <v>56</v>
      </c>
      <c r="I29" s="24" t="s">
        <v>75</v>
      </c>
      <c r="J29" s="24" t="s">
        <v>23</v>
      </c>
      <c r="K29" s="27">
        <f>29875*91</f>
        <v>2718625</v>
      </c>
      <c r="L29" s="24" t="s">
        <v>589</v>
      </c>
      <c r="M29" s="27">
        <v>0</v>
      </c>
      <c r="N29" s="24" t="s">
        <v>437</v>
      </c>
      <c r="O29" s="24" t="s">
        <v>498</v>
      </c>
      <c r="P29" s="24" t="s">
        <v>501</v>
      </c>
      <c r="Q29" s="24"/>
    </row>
    <row r="30" spans="2:17" ht="63" x14ac:dyDescent="0.5">
      <c r="B30" s="24" t="s">
        <v>47</v>
      </c>
      <c r="C30" s="24" t="s">
        <v>30</v>
      </c>
      <c r="D30" s="24">
        <v>1.3169999999999999</v>
      </c>
      <c r="E30" s="24" t="s">
        <v>409</v>
      </c>
      <c r="F30" s="24" t="s">
        <v>410</v>
      </c>
      <c r="G30" s="24" t="s">
        <v>15</v>
      </c>
      <c r="H30" s="24" t="s">
        <v>56</v>
      </c>
      <c r="I30" s="24" t="s">
        <v>75</v>
      </c>
      <c r="J30" s="24" t="s">
        <v>23</v>
      </c>
      <c r="K30" s="27">
        <f>29875*55</f>
        <v>1643125</v>
      </c>
      <c r="L30" s="24" t="s">
        <v>590</v>
      </c>
      <c r="M30" s="27">
        <v>0</v>
      </c>
      <c r="N30" s="24" t="s">
        <v>437</v>
      </c>
      <c r="O30" s="24" t="s">
        <v>498</v>
      </c>
      <c r="P30" s="24" t="s">
        <v>501</v>
      </c>
      <c r="Q30" s="24"/>
    </row>
    <row r="31" spans="2:17" ht="63" x14ac:dyDescent="0.5">
      <c r="B31" s="24" t="s">
        <v>48</v>
      </c>
      <c r="C31" s="24" t="s">
        <v>31</v>
      </c>
      <c r="D31" s="24">
        <v>1.3180000000000001</v>
      </c>
      <c r="E31" s="24" t="s">
        <v>409</v>
      </c>
      <c r="F31" s="24" t="s">
        <v>410</v>
      </c>
      <c r="G31" s="24" t="s">
        <v>15</v>
      </c>
      <c r="H31" s="24" t="s">
        <v>56</v>
      </c>
      <c r="I31" s="24" t="s">
        <v>75</v>
      </c>
      <c r="J31" s="24" t="s">
        <v>23</v>
      </c>
      <c r="K31" s="27">
        <f>29875*244</f>
        <v>7289500</v>
      </c>
      <c r="L31" s="24" t="s">
        <v>591</v>
      </c>
      <c r="M31" s="27">
        <v>0</v>
      </c>
      <c r="N31" s="24" t="s">
        <v>437</v>
      </c>
      <c r="O31" s="24" t="s">
        <v>498</v>
      </c>
      <c r="P31" s="24" t="s">
        <v>501</v>
      </c>
      <c r="Q31" s="24"/>
    </row>
    <row r="32" spans="2:17" ht="84" x14ac:dyDescent="0.5">
      <c r="B32" s="24" t="s">
        <v>49</v>
      </c>
      <c r="C32" s="24" t="s">
        <v>32</v>
      </c>
      <c r="D32" s="24">
        <v>1.319</v>
      </c>
      <c r="E32" s="24" t="s">
        <v>409</v>
      </c>
      <c r="F32" s="24" t="s">
        <v>410</v>
      </c>
      <c r="G32" s="24" t="s">
        <v>15</v>
      </c>
      <c r="H32" s="24" t="s">
        <v>56</v>
      </c>
      <c r="I32" s="24" t="s">
        <v>75</v>
      </c>
      <c r="J32" s="24" t="s">
        <v>23</v>
      </c>
      <c r="K32" s="27">
        <f>29875*327</f>
        <v>9769125</v>
      </c>
      <c r="L32" s="24" t="s">
        <v>592</v>
      </c>
      <c r="M32" s="27">
        <v>0</v>
      </c>
      <c r="N32" s="24" t="s">
        <v>437</v>
      </c>
      <c r="O32" s="24" t="s">
        <v>498</v>
      </c>
      <c r="P32" s="24" t="s">
        <v>501</v>
      </c>
      <c r="Q32" s="24"/>
    </row>
    <row r="33" spans="2:17" ht="63" x14ac:dyDescent="0.5">
      <c r="B33" s="24" t="s">
        <v>50</v>
      </c>
      <c r="C33" s="24" t="s">
        <v>33</v>
      </c>
      <c r="D33" s="24">
        <v>1.32</v>
      </c>
      <c r="E33" s="24" t="s">
        <v>409</v>
      </c>
      <c r="F33" s="24" t="s">
        <v>410</v>
      </c>
      <c r="G33" s="24" t="s">
        <v>15</v>
      </c>
      <c r="H33" s="24" t="s">
        <v>56</v>
      </c>
      <c r="I33" s="24" t="s">
        <v>75</v>
      </c>
      <c r="J33" s="24" t="s">
        <v>23</v>
      </c>
      <c r="K33" s="27">
        <f>29875*168</f>
        <v>5019000</v>
      </c>
      <c r="L33" s="24" t="s">
        <v>593</v>
      </c>
      <c r="M33" s="27">
        <v>0</v>
      </c>
      <c r="N33" s="24" t="s">
        <v>437</v>
      </c>
      <c r="O33" s="24" t="s">
        <v>498</v>
      </c>
      <c r="P33" s="24" t="s">
        <v>501</v>
      </c>
      <c r="Q33" s="24"/>
    </row>
    <row r="34" spans="2:17" ht="63" x14ac:dyDescent="0.5">
      <c r="B34" s="24" t="s">
        <v>2</v>
      </c>
      <c r="C34" s="24" t="s">
        <v>34</v>
      </c>
      <c r="D34" s="24">
        <v>1.321</v>
      </c>
      <c r="E34" s="24" t="s">
        <v>409</v>
      </c>
      <c r="F34" s="24" t="s">
        <v>410</v>
      </c>
      <c r="G34" s="24" t="s">
        <v>15</v>
      </c>
      <c r="H34" s="24" t="s">
        <v>56</v>
      </c>
      <c r="I34" s="24" t="s">
        <v>75</v>
      </c>
      <c r="J34" s="24" t="s">
        <v>23</v>
      </c>
      <c r="K34" s="27">
        <f>29875*150</f>
        <v>4481250</v>
      </c>
      <c r="L34" s="24" t="s">
        <v>594</v>
      </c>
      <c r="M34" s="27">
        <v>0</v>
      </c>
      <c r="N34" s="24" t="s">
        <v>437</v>
      </c>
      <c r="O34" s="24" t="s">
        <v>498</v>
      </c>
      <c r="P34" s="24" t="s">
        <v>501</v>
      </c>
      <c r="Q34" s="24"/>
    </row>
    <row r="35" spans="2:17" ht="63" x14ac:dyDescent="0.5">
      <c r="B35" s="24" t="s">
        <v>4</v>
      </c>
      <c r="C35" s="24" t="s">
        <v>401</v>
      </c>
      <c r="D35" s="24">
        <v>1.3220000000000001</v>
      </c>
      <c r="E35" s="24" t="s">
        <v>409</v>
      </c>
      <c r="F35" s="24" t="s">
        <v>410</v>
      </c>
      <c r="G35" s="24" t="s">
        <v>15</v>
      </c>
      <c r="H35" s="24" t="s">
        <v>56</v>
      </c>
      <c r="I35" s="24" t="s">
        <v>75</v>
      </c>
      <c r="J35" s="24" t="s">
        <v>23</v>
      </c>
      <c r="K35" s="27">
        <f>29875*182</f>
        <v>5437250</v>
      </c>
      <c r="L35" s="24" t="s">
        <v>595</v>
      </c>
      <c r="M35" s="27">
        <v>0</v>
      </c>
      <c r="N35" s="24" t="s">
        <v>437</v>
      </c>
      <c r="O35" s="24" t="s">
        <v>498</v>
      </c>
      <c r="P35" s="24" t="s">
        <v>501</v>
      </c>
      <c r="Q35" s="24"/>
    </row>
    <row r="36" spans="2:17" ht="63" x14ac:dyDescent="0.5">
      <c r="B36" s="24" t="s">
        <v>3</v>
      </c>
      <c r="C36" s="24" t="s">
        <v>35</v>
      </c>
      <c r="D36" s="24">
        <v>1.323</v>
      </c>
      <c r="E36" s="24" t="s">
        <v>409</v>
      </c>
      <c r="F36" s="24" t="s">
        <v>411</v>
      </c>
      <c r="G36" s="24" t="s">
        <v>15</v>
      </c>
      <c r="H36" s="24" t="s">
        <v>56</v>
      </c>
      <c r="I36" s="24" t="s">
        <v>75</v>
      </c>
      <c r="J36" s="24" t="s">
        <v>23</v>
      </c>
      <c r="K36" s="27">
        <f>29875*326</f>
        <v>9739250</v>
      </c>
      <c r="L36" s="24" t="s">
        <v>596</v>
      </c>
      <c r="M36" s="27">
        <v>0</v>
      </c>
      <c r="N36" s="24" t="s">
        <v>437</v>
      </c>
      <c r="O36" s="24" t="s">
        <v>498</v>
      </c>
      <c r="P36" s="24" t="s">
        <v>501</v>
      </c>
      <c r="Q36" s="24"/>
    </row>
    <row r="37" spans="2:17" ht="84" x14ac:dyDescent="0.5">
      <c r="B37" s="24" t="s">
        <v>51</v>
      </c>
      <c r="C37" s="24" t="s">
        <v>41</v>
      </c>
      <c r="D37" s="24">
        <v>1.3240000000000001</v>
      </c>
      <c r="E37" s="24" t="s">
        <v>409</v>
      </c>
      <c r="F37" s="24" t="s">
        <v>410</v>
      </c>
      <c r="G37" s="24" t="s">
        <v>15</v>
      </c>
      <c r="H37" s="24" t="s">
        <v>56</v>
      </c>
      <c r="I37" s="24" t="s">
        <v>75</v>
      </c>
      <c r="J37" s="24" t="s">
        <v>23</v>
      </c>
      <c r="K37" s="27">
        <f>29875*220</f>
        <v>6572500</v>
      </c>
      <c r="L37" s="24" t="s">
        <v>597</v>
      </c>
      <c r="M37" s="27">
        <v>0</v>
      </c>
      <c r="N37" s="24" t="s">
        <v>437</v>
      </c>
      <c r="O37" s="24" t="s">
        <v>498</v>
      </c>
      <c r="P37" s="24" t="s">
        <v>501</v>
      </c>
      <c r="Q37" s="24" t="s">
        <v>467</v>
      </c>
    </row>
    <row r="38" spans="2:17" ht="84" x14ac:dyDescent="0.5">
      <c r="B38" s="24" t="s">
        <v>52</v>
      </c>
      <c r="C38" s="24" t="s">
        <v>42</v>
      </c>
      <c r="D38" s="24">
        <v>1.325</v>
      </c>
      <c r="E38" s="24" t="s">
        <v>409</v>
      </c>
      <c r="F38" s="24" t="s">
        <v>410</v>
      </c>
      <c r="G38" s="24" t="s">
        <v>15</v>
      </c>
      <c r="H38" s="24" t="s">
        <v>56</v>
      </c>
      <c r="I38" s="24" t="s">
        <v>75</v>
      </c>
      <c r="J38" s="24" t="s">
        <v>23</v>
      </c>
      <c r="K38" s="27">
        <f>29875*348</f>
        <v>10396500</v>
      </c>
      <c r="L38" s="24" t="s">
        <v>598</v>
      </c>
      <c r="M38" s="27">
        <v>0</v>
      </c>
      <c r="N38" s="24" t="s">
        <v>437</v>
      </c>
      <c r="O38" s="24" t="s">
        <v>498</v>
      </c>
      <c r="P38" s="24" t="s">
        <v>501</v>
      </c>
      <c r="Q38" s="24" t="s">
        <v>467</v>
      </c>
    </row>
    <row r="39" spans="2:17" ht="63" x14ac:dyDescent="0.5">
      <c r="B39" s="24" t="s">
        <v>53</v>
      </c>
      <c r="C39" s="24" t="s">
        <v>46</v>
      </c>
      <c r="D39" s="24">
        <v>1.41</v>
      </c>
      <c r="E39" s="24" t="s">
        <v>329</v>
      </c>
      <c r="F39" s="24" t="s">
        <v>330</v>
      </c>
      <c r="G39" s="24" t="s">
        <v>15</v>
      </c>
      <c r="H39" s="24" t="s">
        <v>57</v>
      </c>
      <c r="I39" s="24" t="s">
        <v>75</v>
      </c>
      <c r="J39" s="24" t="s">
        <v>24</v>
      </c>
      <c r="K39" s="26">
        <f>29875*758</f>
        <v>22645250</v>
      </c>
      <c r="L39" s="24" t="s">
        <v>599</v>
      </c>
      <c r="M39" s="24" t="s">
        <v>314</v>
      </c>
      <c r="N39" s="24" t="s">
        <v>433</v>
      </c>
      <c r="O39" s="24" t="s">
        <v>498</v>
      </c>
      <c r="P39" s="24" t="s">
        <v>501</v>
      </c>
      <c r="Q39" s="24"/>
    </row>
    <row r="40" spans="2:17" ht="126" x14ac:dyDescent="0.5">
      <c r="B40" s="24" t="s">
        <v>53</v>
      </c>
      <c r="C40" s="24" t="s">
        <v>46</v>
      </c>
      <c r="D40" s="24">
        <v>2.1110000000000002</v>
      </c>
      <c r="E40" s="24" t="s">
        <v>316</v>
      </c>
      <c r="F40" s="24" t="s">
        <v>534</v>
      </c>
      <c r="G40" s="24" t="s">
        <v>16</v>
      </c>
      <c r="H40" s="24" t="s">
        <v>58</v>
      </c>
      <c r="I40" s="24" t="s">
        <v>75</v>
      </c>
      <c r="J40" s="24" t="s">
        <v>24</v>
      </c>
      <c r="K40" s="26" t="s">
        <v>342</v>
      </c>
      <c r="L40" s="24" t="s">
        <v>314</v>
      </c>
      <c r="M40" s="26" t="s">
        <v>314</v>
      </c>
      <c r="N40" s="24" t="s">
        <v>328</v>
      </c>
      <c r="O40" s="24" t="s">
        <v>498</v>
      </c>
      <c r="P40" s="24" t="s">
        <v>502</v>
      </c>
      <c r="Q40" s="24" t="s">
        <v>646</v>
      </c>
    </row>
    <row r="41" spans="2:17" ht="105" x14ac:dyDescent="0.5">
      <c r="B41" s="24" t="s">
        <v>47</v>
      </c>
      <c r="C41" s="24" t="s">
        <v>27</v>
      </c>
      <c r="D41" s="24">
        <v>2.113</v>
      </c>
      <c r="E41" s="24" t="s">
        <v>317</v>
      </c>
      <c r="F41" s="24" t="s">
        <v>477</v>
      </c>
      <c r="G41" s="24" t="s">
        <v>16</v>
      </c>
      <c r="H41" s="24" t="s">
        <v>58</v>
      </c>
      <c r="I41" s="24" t="s">
        <v>75</v>
      </c>
      <c r="J41" s="24" t="s">
        <v>24</v>
      </c>
      <c r="K41" s="26">
        <f>3000*400</f>
        <v>1200000</v>
      </c>
      <c r="L41" s="24" t="s">
        <v>484</v>
      </c>
      <c r="M41" s="27">
        <v>0</v>
      </c>
      <c r="N41" s="24" t="s">
        <v>504</v>
      </c>
      <c r="O41" s="24" t="s">
        <v>493</v>
      </c>
      <c r="P41" s="24" t="s">
        <v>502</v>
      </c>
      <c r="Q41" s="24" t="s">
        <v>483</v>
      </c>
    </row>
    <row r="42" spans="2:17" ht="105" x14ac:dyDescent="0.5">
      <c r="B42" s="24" t="s">
        <v>47</v>
      </c>
      <c r="C42" s="24" t="s">
        <v>28</v>
      </c>
      <c r="D42" s="24">
        <v>2.1139999999999999</v>
      </c>
      <c r="E42" s="24" t="s">
        <v>317</v>
      </c>
      <c r="F42" s="24" t="s">
        <v>479</v>
      </c>
      <c r="G42" s="24" t="s">
        <v>16</v>
      </c>
      <c r="H42" s="24" t="s">
        <v>58</v>
      </c>
      <c r="I42" s="24" t="s">
        <v>75</v>
      </c>
      <c r="J42" s="24" t="s">
        <v>24</v>
      </c>
      <c r="K42" s="26">
        <f>3000*500</f>
        <v>1500000</v>
      </c>
      <c r="L42" s="24" t="s">
        <v>484</v>
      </c>
      <c r="M42" s="27">
        <v>0</v>
      </c>
      <c r="N42" s="24" t="s">
        <v>504</v>
      </c>
      <c r="O42" s="24" t="s">
        <v>493</v>
      </c>
      <c r="P42" s="24" t="s">
        <v>502</v>
      </c>
      <c r="Q42" s="24"/>
    </row>
    <row r="43" spans="2:17" ht="105" x14ac:dyDescent="0.5">
      <c r="B43" s="24" t="s">
        <v>47</v>
      </c>
      <c r="C43" s="24" t="s">
        <v>29</v>
      </c>
      <c r="D43" s="24">
        <v>2.1150000000000002</v>
      </c>
      <c r="E43" s="24" t="s">
        <v>317</v>
      </c>
      <c r="F43" s="24" t="s">
        <v>478</v>
      </c>
      <c r="G43" s="24" t="s">
        <v>16</v>
      </c>
      <c r="H43" s="24" t="s">
        <v>58</v>
      </c>
      <c r="I43" s="24" t="s">
        <v>75</v>
      </c>
      <c r="J43" s="24" t="s">
        <v>24</v>
      </c>
      <c r="K43" s="26">
        <f>3000*400</f>
        <v>1200000</v>
      </c>
      <c r="L43" s="24" t="s">
        <v>484</v>
      </c>
      <c r="M43" s="27">
        <v>0</v>
      </c>
      <c r="N43" s="24" t="s">
        <v>504</v>
      </c>
      <c r="O43" s="24" t="s">
        <v>493</v>
      </c>
      <c r="P43" s="24" t="s">
        <v>502</v>
      </c>
      <c r="Q43" s="24" t="s">
        <v>503</v>
      </c>
    </row>
    <row r="44" spans="2:17" ht="105" x14ac:dyDescent="0.5">
      <c r="B44" s="24" t="s">
        <v>48</v>
      </c>
      <c r="C44" s="24" t="s">
        <v>31</v>
      </c>
      <c r="D44" s="24">
        <v>2.1160000000000001</v>
      </c>
      <c r="E44" s="24" t="s">
        <v>317</v>
      </c>
      <c r="F44" s="24" t="s">
        <v>480</v>
      </c>
      <c r="G44" s="24" t="s">
        <v>16</v>
      </c>
      <c r="H44" s="24" t="s">
        <v>58</v>
      </c>
      <c r="I44" s="24" t="s">
        <v>75</v>
      </c>
      <c r="J44" s="24" t="s">
        <v>24</v>
      </c>
      <c r="K44" s="26">
        <f>3000*600</f>
        <v>1800000</v>
      </c>
      <c r="L44" s="24" t="s">
        <v>484</v>
      </c>
      <c r="M44" s="27">
        <v>0</v>
      </c>
      <c r="N44" s="24" t="s">
        <v>504</v>
      </c>
      <c r="O44" s="24" t="s">
        <v>493</v>
      </c>
      <c r="P44" s="24" t="s">
        <v>502</v>
      </c>
      <c r="Q44" s="24"/>
    </row>
    <row r="45" spans="2:17" ht="105" x14ac:dyDescent="0.5">
      <c r="B45" s="24" t="s">
        <v>49</v>
      </c>
      <c r="C45" s="24" t="s">
        <v>32</v>
      </c>
      <c r="D45" s="24">
        <v>2.117</v>
      </c>
      <c r="E45" s="24" t="s">
        <v>317</v>
      </c>
      <c r="F45" s="24" t="s">
        <v>481</v>
      </c>
      <c r="G45" s="24" t="s">
        <v>16</v>
      </c>
      <c r="H45" s="24" t="s">
        <v>58</v>
      </c>
      <c r="I45" s="24" t="s">
        <v>75</v>
      </c>
      <c r="J45" s="24" t="s">
        <v>24</v>
      </c>
      <c r="K45" s="26">
        <f>3000*600</f>
        <v>1800000</v>
      </c>
      <c r="L45" s="24" t="s">
        <v>484</v>
      </c>
      <c r="M45" s="27">
        <v>0</v>
      </c>
      <c r="N45" s="24" t="s">
        <v>504</v>
      </c>
      <c r="O45" s="24" t="s">
        <v>493</v>
      </c>
      <c r="P45" s="24" t="s">
        <v>502</v>
      </c>
      <c r="Q45" s="24"/>
    </row>
    <row r="46" spans="2:17" ht="105" x14ac:dyDescent="0.5">
      <c r="B46" s="24" t="s">
        <v>50</v>
      </c>
      <c r="C46" s="24" t="s">
        <v>33</v>
      </c>
      <c r="D46" s="24">
        <v>2.1179999999999999</v>
      </c>
      <c r="E46" s="24" t="s">
        <v>317</v>
      </c>
      <c r="F46" s="24" t="s">
        <v>476</v>
      </c>
      <c r="G46" s="24" t="s">
        <v>16</v>
      </c>
      <c r="H46" s="24" t="s">
        <v>58</v>
      </c>
      <c r="I46" s="24" t="s">
        <v>75</v>
      </c>
      <c r="J46" s="24" t="s">
        <v>24</v>
      </c>
      <c r="K46" s="26">
        <f>3000*400</f>
        <v>1200000</v>
      </c>
      <c r="L46" s="24" t="s">
        <v>484</v>
      </c>
      <c r="M46" s="27">
        <v>0</v>
      </c>
      <c r="N46" s="24" t="s">
        <v>504</v>
      </c>
      <c r="O46" s="24" t="s">
        <v>493</v>
      </c>
      <c r="P46" s="24" t="s">
        <v>502</v>
      </c>
      <c r="Q46" s="24"/>
    </row>
    <row r="47" spans="2:17" ht="105" x14ac:dyDescent="0.5">
      <c r="B47" s="24" t="s">
        <v>2</v>
      </c>
      <c r="C47" s="24" t="s">
        <v>34</v>
      </c>
      <c r="D47" s="24">
        <v>2.1190000000000002</v>
      </c>
      <c r="E47" s="24" t="s">
        <v>317</v>
      </c>
      <c r="F47" s="24" t="s">
        <v>482</v>
      </c>
      <c r="G47" s="24" t="s">
        <v>16</v>
      </c>
      <c r="H47" s="24" t="s">
        <v>58</v>
      </c>
      <c r="I47" s="24" t="s">
        <v>75</v>
      </c>
      <c r="J47" s="24" t="s">
        <v>24</v>
      </c>
      <c r="K47" s="26">
        <f>3000*400</f>
        <v>1200000</v>
      </c>
      <c r="L47" s="24" t="s">
        <v>484</v>
      </c>
      <c r="M47" s="27">
        <v>0</v>
      </c>
      <c r="N47" s="24" t="s">
        <v>504</v>
      </c>
      <c r="O47" s="24" t="s">
        <v>493</v>
      </c>
      <c r="P47" s="24" t="s">
        <v>502</v>
      </c>
      <c r="Q47" s="24"/>
    </row>
    <row r="48" spans="2:17" ht="105" x14ac:dyDescent="0.5">
      <c r="B48" s="24" t="s">
        <v>4</v>
      </c>
      <c r="C48" s="24" t="s">
        <v>401</v>
      </c>
      <c r="D48" s="24">
        <v>2.12</v>
      </c>
      <c r="E48" s="24" t="s">
        <v>317</v>
      </c>
      <c r="F48" s="24" t="s">
        <v>476</v>
      </c>
      <c r="G48" s="24" t="s">
        <v>16</v>
      </c>
      <c r="H48" s="24" t="s">
        <v>58</v>
      </c>
      <c r="I48" s="24" t="s">
        <v>75</v>
      </c>
      <c r="J48" s="24" t="s">
        <v>24</v>
      </c>
      <c r="K48" s="26">
        <f>3000*400</f>
        <v>1200000</v>
      </c>
      <c r="L48" s="24" t="s">
        <v>484</v>
      </c>
      <c r="M48" s="27">
        <v>0</v>
      </c>
      <c r="N48" s="24" t="s">
        <v>504</v>
      </c>
      <c r="O48" s="24" t="s">
        <v>493</v>
      </c>
      <c r="P48" s="24" t="s">
        <v>502</v>
      </c>
      <c r="Q48" s="24"/>
    </row>
    <row r="49" spans="2:17" ht="105" x14ac:dyDescent="0.5">
      <c r="B49" s="24" t="s">
        <v>3</v>
      </c>
      <c r="C49" s="24" t="s">
        <v>35</v>
      </c>
      <c r="D49" s="24">
        <v>2.121</v>
      </c>
      <c r="E49" s="24" t="s">
        <v>317</v>
      </c>
      <c r="F49" s="24" t="s">
        <v>480</v>
      </c>
      <c r="G49" s="24" t="s">
        <v>16</v>
      </c>
      <c r="H49" s="24" t="s">
        <v>58</v>
      </c>
      <c r="I49" s="24" t="s">
        <v>75</v>
      </c>
      <c r="J49" s="24" t="s">
        <v>24</v>
      </c>
      <c r="K49" s="26">
        <f>3000*600</f>
        <v>1800000</v>
      </c>
      <c r="L49" s="24" t="s">
        <v>484</v>
      </c>
      <c r="M49" s="27">
        <v>0</v>
      </c>
      <c r="N49" s="24" t="s">
        <v>504</v>
      </c>
      <c r="O49" s="24" t="s">
        <v>493</v>
      </c>
      <c r="P49" s="24" t="s">
        <v>502</v>
      </c>
      <c r="Q49" s="24"/>
    </row>
    <row r="50" spans="2:17" ht="409.5" x14ac:dyDescent="0.5">
      <c r="B50" s="24" t="s">
        <v>53</v>
      </c>
      <c r="C50" s="24" t="s">
        <v>46</v>
      </c>
      <c r="D50" s="24">
        <v>2.21</v>
      </c>
      <c r="E50" s="24" t="s">
        <v>347</v>
      </c>
      <c r="F50" s="24" t="s">
        <v>647</v>
      </c>
      <c r="G50" s="24" t="s">
        <v>16</v>
      </c>
      <c r="H50" s="24" t="s">
        <v>59</v>
      </c>
      <c r="I50" s="24" t="s">
        <v>75</v>
      </c>
      <c r="J50" s="24" t="s">
        <v>24</v>
      </c>
      <c r="K50" s="26">
        <f>196*15158</f>
        <v>2970968</v>
      </c>
      <c r="L50" s="24" t="s">
        <v>600</v>
      </c>
      <c r="M50" s="27">
        <v>0</v>
      </c>
      <c r="N50" s="24" t="s">
        <v>439</v>
      </c>
      <c r="O50" s="24" t="s">
        <v>498</v>
      </c>
      <c r="P50" s="24" t="s">
        <v>440</v>
      </c>
      <c r="Q50" s="24" t="s">
        <v>505</v>
      </c>
    </row>
    <row r="51" spans="2:17" ht="105" x14ac:dyDescent="0.5">
      <c r="B51" s="24" t="s">
        <v>47</v>
      </c>
      <c r="C51" s="24" t="s">
        <v>46</v>
      </c>
      <c r="D51" s="24">
        <v>2.31</v>
      </c>
      <c r="E51" s="24" t="s">
        <v>327</v>
      </c>
      <c r="F51" s="24" t="s">
        <v>331</v>
      </c>
      <c r="G51" s="24" t="s">
        <v>16</v>
      </c>
      <c r="H51" s="24" t="s">
        <v>60</v>
      </c>
      <c r="I51" s="24" t="s">
        <v>441</v>
      </c>
      <c r="J51" s="24" t="s">
        <v>24</v>
      </c>
      <c r="K51" s="26" t="s">
        <v>342</v>
      </c>
      <c r="L51" s="24" t="s">
        <v>648</v>
      </c>
      <c r="M51" s="26">
        <v>0</v>
      </c>
      <c r="N51" s="24" t="s">
        <v>328</v>
      </c>
      <c r="O51" s="24" t="s">
        <v>496</v>
      </c>
      <c r="P51" s="24" t="s">
        <v>441</v>
      </c>
      <c r="Q51" s="24"/>
    </row>
    <row r="52" spans="2:17" ht="126" x14ac:dyDescent="0.5">
      <c r="B52" s="24" t="s">
        <v>51</v>
      </c>
      <c r="C52" s="24" t="s">
        <v>41</v>
      </c>
      <c r="D52" s="24">
        <v>3.11</v>
      </c>
      <c r="E52" s="24" t="s">
        <v>559</v>
      </c>
      <c r="F52" s="24" t="s">
        <v>563</v>
      </c>
      <c r="G52" s="24" t="s">
        <v>17</v>
      </c>
      <c r="H52" s="24" t="s">
        <v>61</v>
      </c>
      <c r="I52" s="24" t="s">
        <v>75</v>
      </c>
      <c r="J52" s="24" t="s">
        <v>23</v>
      </c>
      <c r="K52" s="26" t="s">
        <v>604</v>
      </c>
      <c r="L52" s="24" t="s">
        <v>314</v>
      </c>
      <c r="M52" s="24" t="s">
        <v>332</v>
      </c>
      <c r="N52" s="24" t="s">
        <v>560</v>
      </c>
      <c r="O52" s="24" t="s">
        <v>492</v>
      </c>
      <c r="P52" s="24" t="s">
        <v>442</v>
      </c>
      <c r="Q52" s="24" t="s">
        <v>601</v>
      </c>
    </row>
    <row r="53" spans="2:17" ht="168" x14ac:dyDescent="0.5">
      <c r="B53" s="24" t="s">
        <v>47</v>
      </c>
      <c r="C53" s="24" t="s">
        <v>36</v>
      </c>
      <c r="D53" s="24">
        <v>3.12</v>
      </c>
      <c r="E53" s="24" t="s">
        <v>310</v>
      </c>
      <c r="F53" s="24" t="s">
        <v>605</v>
      </c>
      <c r="G53" s="24" t="s">
        <v>17</v>
      </c>
      <c r="H53" s="24" t="s">
        <v>61</v>
      </c>
      <c r="I53" s="24" t="s">
        <v>75</v>
      </c>
      <c r="J53" s="24" t="s">
        <v>23</v>
      </c>
      <c r="K53" s="26" t="s">
        <v>604</v>
      </c>
      <c r="L53" s="24" t="s">
        <v>314</v>
      </c>
      <c r="M53" s="24" t="s">
        <v>332</v>
      </c>
      <c r="N53" s="24" t="s">
        <v>560</v>
      </c>
      <c r="O53" s="24" t="s">
        <v>492</v>
      </c>
      <c r="P53" s="24" t="s">
        <v>442</v>
      </c>
      <c r="Q53" s="24" t="s">
        <v>601</v>
      </c>
    </row>
    <row r="54" spans="2:17" ht="168" x14ac:dyDescent="0.5">
      <c r="B54" s="24" t="s">
        <v>47</v>
      </c>
      <c r="C54" s="24" t="s">
        <v>36</v>
      </c>
      <c r="D54" s="24">
        <v>3.13</v>
      </c>
      <c r="E54" s="24" t="s">
        <v>335</v>
      </c>
      <c r="F54" s="24" t="s">
        <v>606</v>
      </c>
      <c r="G54" s="24" t="s">
        <v>17</v>
      </c>
      <c r="H54" s="24" t="s">
        <v>61</v>
      </c>
      <c r="I54" s="24" t="s">
        <v>75</v>
      </c>
      <c r="J54" s="24" t="s">
        <v>23</v>
      </c>
      <c r="K54" s="26" t="s">
        <v>604</v>
      </c>
      <c r="L54" s="24" t="s">
        <v>314</v>
      </c>
      <c r="M54" s="24" t="s">
        <v>332</v>
      </c>
      <c r="N54" s="24" t="s">
        <v>560</v>
      </c>
      <c r="O54" s="24" t="s">
        <v>492</v>
      </c>
      <c r="P54" s="24" t="s">
        <v>442</v>
      </c>
      <c r="Q54" s="24" t="s">
        <v>602</v>
      </c>
    </row>
    <row r="55" spans="2:17" ht="336" x14ac:dyDescent="0.5">
      <c r="B55" s="24" t="s">
        <v>53</v>
      </c>
      <c r="C55" s="24" t="s">
        <v>46</v>
      </c>
      <c r="D55" s="24">
        <v>3.14</v>
      </c>
      <c r="E55" s="24" t="s">
        <v>561</v>
      </c>
      <c r="F55" s="24" t="s">
        <v>649</v>
      </c>
      <c r="G55" s="24" t="s">
        <v>17</v>
      </c>
      <c r="H55" s="24" t="s">
        <v>61</v>
      </c>
      <c r="I55" s="24" t="s">
        <v>75</v>
      </c>
      <c r="J55" s="24" t="s">
        <v>24</v>
      </c>
      <c r="K55" s="26">
        <f>287*7088</f>
        <v>2034256</v>
      </c>
      <c r="L55" s="24" t="s">
        <v>650</v>
      </c>
      <c r="M55" s="24" t="s">
        <v>562</v>
      </c>
      <c r="N55" s="24" t="s">
        <v>560</v>
      </c>
      <c r="O55" s="24" t="s">
        <v>494</v>
      </c>
      <c r="P55" s="24" t="s">
        <v>442</v>
      </c>
      <c r="Q55" s="24" t="s">
        <v>651</v>
      </c>
    </row>
    <row r="56" spans="2:17" ht="63" x14ac:dyDescent="0.5">
      <c r="B56" s="24" t="s">
        <v>53</v>
      </c>
      <c r="C56" s="24" t="s">
        <v>46</v>
      </c>
      <c r="D56" s="24">
        <v>3.15</v>
      </c>
      <c r="E56" s="24" t="s">
        <v>325</v>
      </c>
      <c r="F56" s="24" t="s">
        <v>652</v>
      </c>
      <c r="G56" s="24" t="s">
        <v>17</v>
      </c>
      <c r="H56" s="24" t="s">
        <v>61</v>
      </c>
      <c r="I56" s="24" t="s">
        <v>75</v>
      </c>
      <c r="J56" s="24" t="s">
        <v>24</v>
      </c>
      <c r="K56" s="26" t="s">
        <v>342</v>
      </c>
      <c r="L56" s="24" t="s">
        <v>314</v>
      </c>
      <c r="M56" s="24" t="s">
        <v>314</v>
      </c>
      <c r="N56" s="24" t="s">
        <v>328</v>
      </c>
      <c r="O56" s="24" t="s">
        <v>498</v>
      </c>
      <c r="P56" s="24" t="s">
        <v>442</v>
      </c>
      <c r="Q56" s="24"/>
    </row>
    <row r="57" spans="2:17" ht="63" x14ac:dyDescent="0.5">
      <c r="B57" s="24" t="s">
        <v>53</v>
      </c>
      <c r="C57" s="24" t="s">
        <v>46</v>
      </c>
      <c r="D57" s="24">
        <v>4.1100000000000003</v>
      </c>
      <c r="E57" s="24" t="s">
        <v>306</v>
      </c>
      <c r="F57" s="24" t="s">
        <v>307</v>
      </c>
      <c r="G57" s="24" t="s">
        <v>18</v>
      </c>
      <c r="H57" s="24" t="s">
        <v>303</v>
      </c>
      <c r="I57" s="24" t="s">
        <v>75</v>
      </c>
      <c r="J57" s="24" t="s">
        <v>24</v>
      </c>
      <c r="K57" s="26" t="s">
        <v>341</v>
      </c>
      <c r="L57" s="24" t="s">
        <v>314</v>
      </c>
      <c r="M57" s="24" t="s">
        <v>314</v>
      </c>
      <c r="N57" s="24" t="s">
        <v>315</v>
      </c>
      <c r="O57" s="24" t="s">
        <v>498</v>
      </c>
      <c r="P57" s="24" t="s">
        <v>443</v>
      </c>
      <c r="Q57" s="24" t="s">
        <v>535</v>
      </c>
    </row>
    <row r="58" spans="2:17" ht="105" x14ac:dyDescent="0.5">
      <c r="B58" s="24" t="s">
        <v>53</v>
      </c>
      <c r="C58" s="24" t="s">
        <v>46</v>
      </c>
      <c r="D58" s="24">
        <v>4.21</v>
      </c>
      <c r="E58" s="24" t="s">
        <v>338</v>
      </c>
      <c r="F58" s="24" t="s">
        <v>506</v>
      </c>
      <c r="G58" s="24" t="s">
        <v>18</v>
      </c>
      <c r="H58" s="24" t="s">
        <v>62</v>
      </c>
      <c r="I58" s="24" t="s">
        <v>337</v>
      </c>
      <c r="J58" s="24" t="s">
        <v>24</v>
      </c>
      <c r="K58" s="26" t="s">
        <v>342</v>
      </c>
      <c r="L58" s="24" t="s">
        <v>314</v>
      </c>
      <c r="M58" s="24" t="s">
        <v>314</v>
      </c>
      <c r="N58" s="24" t="s">
        <v>328</v>
      </c>
      <c r="O58" s="24" t="s">
        <v>495</v>
      </c>
      <c r="P58" s="24" t="s">
        <v>468</v>
      </c>
      <c r="Q58" s="24"/>
    </row>
    <row r="59" spans="2:17" ht="84" x14ac:dyDescent="0.5">
      <c r="B59" s="24" t="s">
        <v>53</v>
      </c>
      <c r="C59" s="24" t="s">
        <v>46</v>
      </c>
      <c r="D59" s="24">
        <v>4.3099999999999996</v>
      </c>
      <c r="E59" s="25" t="s">
        <v>339</v>
      </c>
      <c r="F59" s="25" t="s">
        <v>340</v>
      </c>
      <c r="G59" s="24" t="s">
        <v>18</v>
      </c>
      <c r="H59" s="24" t="s">
        <v>62</v>
      </c>
      <c r="I59" s="24" t="s">
        <v>531</v>
      </c>
      <c r="J59" s="24" t="s">
        <v>24</v>
      </c>
      <c r="K59" s="26" t="s">
        <v>342</v>
      </c>
      <c r="L59" s="24" t="s">
        <v>314</v>
      </c>
      <c r="M59" s="24" t="s">
        <v>314</v>
      </c>
      <c r="N59" s="24" t="s">
        <v>328</v>
      </c>
      <c r="O59" s="24" t="s">
        <v>498</v>
      </c>
      <c r="P59" s="24" t="s">
        <v>469</v>
      </c>
      <c r="Q59" s="24"/>
    </row>
    <row r="60" spans="2:17" ht="189" x14ac:dyDescent="0.5">
      <c r="B60" s="24" t="s">
        <v>53</v>
      </c>
      <c r="C60" s="24" t="s">
        <v>46</v>
      </c>
      <c r="D60" s="24">
        <v>4.32</v>
      </c>
      <c r="E60" s="25" t="s">
        <v>339</v>
      </c>
      <c r="F60" s="25" t="s">
        <v>541</v>
      </c>
      <c r="G60" s="24" t="s">
        <v>18</v>
      </c>
      <c r="H60" s="24" t="s">
        <v>62</v>
      </c>
      <c r="I60" s="24" t="s">
        <v>531</v>
      </c>
      <c r="J60" s="24" t="s">
        <v>24</v>
      </c>
      <c r="K60" s="26">
        <f>((120403/0.65)*20)</f>
        <v>3704707.692307692</v>
      </c>
      <c r="L60" s="24" t="s">
        <v>540</v>
      </c>
      <c r="M60" s="24" t="s">
        <v>314</v>
      </c>
      <c r="N60" s="24" t="s">
        <v>439</v>
      </c>
      <c r="O60" s="24" t="s">
        <v>498</v>
      </c>
      <c r="P60" s="24" t="s">
        <v>470</v>
      </c>
      <c r="Q60" s="24" t="s">
        <v>455</v>
      </c>
    </row>
    <row r="61" spans="2:17" ht="105" x14ac:dyDescent="0.5">
      <c r="B61" s="24" t="s">
        <v>53</v>
      </c>
      <c r="C61" s="24" t="s">
        <v>46</v>
      </c>
      <c r="D61" s="24">
        <v>4.33</v>
      </c>
      <c r="E61" s="25" t="s">
        <v>607</v>
      </c>
      <c r="F61" s="25" t="s">
        <v>653</v>
      </c>
      <c r="G61" s="24" t="s">
        <v>18</v>
      </c>
      <c r="H61" s="24" t="s">
        <v>62</v>
      </c>
      <c r="I61" s="24" t="s">
        <v>531</v>
      </c>
      <c r="J61" s="24" t="s">
        <v>24</v>
      </c>
      <c r="K61" s="26">
        <f>(18785*10)*20</f>
        <v>3757000</v>
      </c>
      <c r="L61" s="24" t="s">
        <v>542</v>
      </c>
      <c r="M61" s="24" t="s">
        <v>314</v>
      </c>
      <c r="N61" s="24" t="s">
        <v>439</v>
      </c>
      <c r="O61" s="24" t="s">
        <v>498</v>
      </c>
      <c r="P61" s="24" t="s">
        <v>470</v>
      </c>
      <c r="Q61" s="24"/>
    </row>
    <row r="62" spans="2:17" ht="105" x14ac:dyDescent="0.5">
      <c r="B62" s="24" t="s">
        <v>53</v>
      </c>
      <c r="C62" s="24" t="s">
        <v>46</v>
      </c>
      <c r="D62" s="24">
        <v>4.34</v>
      </c>
      <c r="E62" s="25" t="s">
        <v>608</v>
      </c>
      <c r="F62" s="25" t="s">
        <v>611</v>
      </c>
      <c r="G62" s="24" t="s">
        <v>18</v>
      </c>
      <c r="H62" s="24" t="s">
        <v>62</v>
      </c>
      <c r="I62" s="24" t="s">
        <v>609</v>
      </c>
      <c r="J62" s="24" t="s">
        <v>24</v>
      </c>
      <c r="K62" s="26">
        <v>5865436</v>
      </c>
      <c r="L62" s="24" t="s">
        <v>612</v>
      </c>
      <c r="M62" s="24" t="s">
        <v>314</v>
      </c>
      <c r="N62" s="24" t="s">
        <v>439</v>
      </c>
      <c r="O62" s="24" t="s">
        <v>498</v>
      </c>
      <c r="P62" s="24" t="s">
        <v>470</v>
      </c>
      <c r="Q62" s="24"/>
    </row>
    <row r="63" spans="2:17" ht="126" x14ac:dyDescent="0.5">
      <c r="B63" s="24" t="s">
        <v>53</v>
      </c>
      <c r="C63" s="24" t="s">
        <v>46</v>
      </c>
      <c r="D63" s="24">
        <v>4.3499999999999996</v>
      </c>
      <c r="E63" s="25" t="s">
        <v>610</v>
      </c>
      <c r="F63" s="25" t="s">
        <v>636</v>
      </c>
      <c r="G63" s="24" t="s">
        <v>18</v>
      </c>
      <c r="H63" s="24" t="s">
        <v>62</v>
      </c>
      <c r="I63" s="24" t="s">
        <v>609</v>
      </c>
      <c r="J63" s="24" t="s">
        <v>24</v>
      </c>
      <c r="K63" s="26">
        <v>7736226</v>
      </c>
      <c r="L63" s="24" t="s">
        <v>612</v>
      </c>
      <c r="M63" s="24" t="s">
        <v>314</v>
      </c>
      <c r="N63" s="24" t="s">
        <v>439</v>
      </c>
      <c r="O63" s="24" t="s">
        <v>498</v>
      </c>
      <c r="P63" s="24" t="s">
        <v>470</v>
      </c>
      <c r="Q63" s="24"/>
    </row>
    <row r="64" spans="2:17" ht="105" x14ac:dyDescent="0.5">
      <c r="B64" s="24" t="s">
        <v>47</v>
      </c>
      <c r="C64" s="24" t="s">
        <v>27</v>
      </c>
      <c r="D64" s="24">
        <v>4.41</v>
      </c>
      <c r="E64" s="24" t="s">
        <v>416</v>
      </c>
      <c r="F64" s="24" t="s">
        <v>564</v>
      </c>
      <c r="G64" s="24" t="s">
        <v>18</v>
      </c>
      <c r="H64" s="24" t="s">
        <v>302</v>
      </c>
      <c r="I64" s="24" t="s">
        <v>532</v>
      </c>
      <c r="J64" s="24" t="s">
        <v>23</v>
      </c>
      <c r="K64" s="26" t="s">
        <v>341</v>
      </c>
      <c r="L64" s="24" t="s">
        <v>314</v>
      </c>
      <c r="M64" s="24" t="s">
        <v>314</v>
      </c>
      <c r="N64" s="24" t="s">
        <v>315</v>
      </c>
      <c r="O64" s="24" t="s">
        <v>492</v>
      </c>
      <c r="P64" s="24" t="s">
        <v>456</v>
      </c>
      <c r="Q64" s="24" t="s">
        <v>454</v>
      </c>
    </row>
    <row r="65" spans="2:17" ht="84" x14ac:dyDescent="0.5">
      <c r="B65" s="24" t="s">
        <v>48</v>
      </c>
      <c r="C65" s="24" t="s">
        <v>31</v>
      </c>
      <c r="D65" s="24">
        <v>4.42</v>
      </c>
      <c r="E65" s="24" t="s">
        <v>417</v>
      </c>
      <c r="F65" s="24" t="s">
        <v>565</v>
      </c>
      <c r="G65" s="24" t="s">
        <v>18</v>
      </c>
      <c r="H65" s="24" t="s">
        <v>302</v>
      </c>
      <c r="I65" s="24" t="s">
        <v>532</v>
      </c>
      <c r="J65" s="24" t="s">
        <v>23</v>
      </c>
      <c r="K65" s="26" t="s">
        <v>341</v>
      </c>
      <c r="L65" s="24" t="s">
        <v>314</v>
      </c>
      <c r="M65" s="27">
        <v>0</v>
      </c>
      <c r="N65" s="24" t="s">
        <v>315</v>
      </c>
      <c r="O65" s="24" t="s">
        <v>492</v>
      </c>
      <c r="P65" s="24" t="s">
        <v>456</v>
      </c>
      <c r="Q65" s="24" t="s">
        <v>454</v>
      </c>
    </row>
    <row r="66" spans="2:17" ht="84" x14ac:dyDescent="0.5">
      <c r="B66" s="24" t="s">
        <v>49</v>
      </c>
      <c r="C66" s="24" t="s">
        <v>32</v>
      </c>
      <c r="D66" s="24">
        <v>4.43</v>
      </c>
      <c r="E66" s="24" t="s">
        <v>417</v>
      </c>
      <c r="F66" s="24" t="s">
        <v>565</v>
      </c>
      <c r="G66" s="24" t="s">
        <v>18</v>
      </c>
      <c r="H66" s="24" t="s">
        <v>302</v>
      </c>
      <c r="I66" s="24" t="s">
        <v>532</v>
      </c>
      <c r="J66" s="24" t="s">
        <v>23</v>
      </c>
      <c r="K66" s="26" t="s">
        <v>341</v>
      </c>
      <c r="L66" s="24" t="s">
        <v>314</v>
      </c>
      <c r="M66" s="24" t="s">
        <v>314</v>
      </c>
      <c r="N66" s="24" t="s">
        <v>315</v>
      </c>
      <c r="O66" s="24" t="s">
        <v>492</v>
      </c>
      <c r="P66" s="24" t="s">
        <v>456</v>
      </c>
      <c r="Q66" s="24" t="s">
        <v>454</v>
      </c>
    </row>
    <row r="67" spans="2:17" ht="105" x14ac:dyDescent="0.5">
      <c r="B67" s="24" t="s">
        <v>2</v>
      </c>
      <c r="C67" s="24" t="s">
        <v>34</v>
      </c>
      <c r="D67" s="24">
        <v>4.4400000000000004</v>
      </c>
      <c r="E67" s="24" t="s">
        <v>416</v>
      </c>
      <c r="F67" s="24" t="s">
        <v>564</v>
      </c>
      <c r="G67" s="24" t="s">
        <v>18</v>
      </c>
      <c r="H67" s="24" t="s">
        <v>302</v>
      </c>
      <c r="I67" s="24" t="s">
        <v>532</v>
      </c>
      <c r="J67" s="24" t="s">
        <v>23</v>
      </c>
      <c r="K67" s="26" t="s">
        <v>341</v>
      </c>
      <c r="L67" s="24" t="s">
        <v>314</v>
      </c>
      <c r="M67" s="24" t="s">
        <v>314</v>
      </c>
      <c r="N67" s="24" t="s">
        <v>315</v>
      </c>
      <c r="O67" s="24" t="s">
        <v>492</v>
      </c>
      <c r="P67" s="24" t="s">
        <v>456</v>
      </c>
      <c r="Q67" s="24" t="s">
        <v>454</v>
      </c>
    </row>
    <row r="68" spans="2:17" ht="168" x14ac:dyDescent="0.5">
      <c r="B68" s="24" t="s">
        <v>53</v>
      </c>
      <c r="C68" s="24" t="s">
        <v>46</v>
      </c>
      <c r="D68" s="24">
        <v>4.45</v>
      </c>
      <c r="E68" s="25" t="s">
        <v>419</v>
      </c>
      <c r="F68" s="25" t="s">
        <v>617</v>
      </c>
      <c r="G68" s="24" t="s">
        <v>18</v>
      </c>
      <c r="H68" s="24" t="s">
        <v>302</v>
      </c>
      <c r="I68" s="24" t="s">
        <v>532</v>
      </c>
      <c r="J68" s="24" t="s">
        <v>23</v>
      </c>
      <c r="K68" s="26">
        <v>0</v>
      </c>
      <c r="L68" s="24" t="s">
        <v>457</v>
      </c>
      <c r="M68" s="24" t="s">
        <v>314</v>
      </c>
      <c r="N68" s="24" t="s">
        <v>315</v>
      </c>
      <c r="O68" s="24" t="s">
        <v>492</v>
      </c>
      <c r="P68" s="24" t="s">
        <v>525</v>
      </c>
      <c r="Q68" s="24" t="s">
        <v>635</v>
      </c>
    </row>
    <row r="69" spans="2:17" ht="63" x14ac:dyDescent="0.5">
      <c r="B69" s="24" t="s">
        <v>47</v>
      </c>
      <c r="C69" s="24" t="s">
        <v>29</v>
      </c>
      <c r="D69" s="24">
        <v>4.46</v>
      </c>
      <c r="E69" s="25" t="s">
        <v>619</v>
      </c>
      <c r="F69" s="25" t="s">
        <v>621</v>
      </c>
      <c r="G69" s="24" t="s">
        <v>18</v>
      </c>
      <c r="H69" s="24" t="s">
        <v>302</v>
      </c>
      <c r="I69" s="24" t="s">
        <v>532</v>
      </c>
      <c r="J69" s="24" t="s">
        <v>23</v>
      </c>
      <c r="K69" s="26">
        <f>356.21*613</f>
        <v>218356.72999999998</v>
      </c>
      <c r="L69" s="24" t="s">
        <v>625</v>
      </c>
      <c r="M69" s="24" t="s">
        <v>314</v>
      </c>
      <c r="N69" s="24" t="s">
        <v>439</v>
      </c>
      <c r="O69" s="24" t="s">
        <v>498</v>
      </c>
      <c r="P69" s="24" t="s">
        <v>525</v>
      </c>
      <c r="Q69" s="24"/>
    </row>
    <row r="70" spans="2:17" ht="63" x14ac:dyDescent="0.5">
      <c r="B70" s="24" t="s">
        <v>50</v>
      </c>
      <c r="C70" s="24" t="s">
        <v>33</v>
      </c>
      <c r="D70" s="24">
        <v>4.46</v>
      </c>
      <c r="E70" s="25" t="s">
        <v>619</v>
      </c>
      <c r="F70" s="25" t="s">
        <v>621</v>
      </c>
      <c r="G70" s="24" t="s">
        <v>18</v>
      </c>
      <c r="H70" s="24" t="s">
        <v>302</v>
      </c>
      <c r="I70" s="24" t="s">
        <v>532</v>
      </c>
      <c r="J70" s="24" t="s">
        <v>23</v>
      </c>
      <c r="K70" s="26">
        <f>356.21*1141</f>
        <v>406435.61</v>
      </c>
      <c r="L70" s="24" t="s">
        <v>625</v>
      </c>
      <c r="M70" s="24" t="s">
        <v>314</v>
      </c>
      <c r="N70" s="24" t="s">
        <v>439</v>
      </c>
      <c r="O70" s="24" t="s">
        <v>498</v>
      </c>
      <c r="P70" s="24" t="s">
        <v>525</v>
      </c>
      <c r="Q70" s="24"/>
    </row>
    <row r="71" spans="2:17" ht="63" x14ac:dyDescent="0.5">
      <c r="B71" s="24" t="s">
        <v>47</v>
      </c>
      <c r="C71" s="24" t="s">
        <v>28</v>
      </c>
      <c r="D71" s="24">
        <v>4.46</v>
      </c>
      <c r="E71" s="25" t="s">
        <v>619</v>
      </c>
      <c r="F71" s="25" t="s">
        <v>621</v>
      </c>
      <c r="G71" s="24" t="s">
        <v>18</v>
      </c>
      <c r="H71" s="24" t="s">
        <v>302</v>
      </c>
      <c r="I71" s="24" t="s">
        <v>532</v>
      </c>
      <c r="J71" s="24" t="s">
        <v>23</v>
      </c>
      <c r="K71" s="26">
        <f>356.21*1368</f>
        <v>487295.27999999997</v>
      </c>
      <c r="L71" s="24" t="s">
        <v>625</v>
      </c>
      <c r="M71" s="24" t="s">
        <v>314</v>
      </c>
      <c r="N71" s="24" t="s">
        <v>439</v>
      </c>
      <c r="O71" s="24" t="s">
        <v>498</v>
      </c>
      <c r="P71" s="24" t="s">
        <v>525</v>
      </c>
      <c r="Q71" s="24"/>
    </row>
    <row r="72" spans="2:17" ht="63" x14ac:dyDescent="0.5">
      <c r="B72" s="24" t="s">
        <v>49</v>
      </c>
      <c r="C72" s="24" t="s">
        <v>32</v>
      </c>
      <c r="D72" s="24">
        <v>4.46</v>
      </c>
      <c r="E72" s="25" t="s">
        <v>619</v>
      </c>
      <c r="F72" s="25" t="s">
        <v>621</v>
      </c>
      <c r="G72" s="24" t="s">
        <v>18</v>
      </c>
      <c r="H72" s="24" t="s">
        <v>302</v>
      </c>
      <c r="I72" s="24" t="s">
        <v>532</v>
      </c>
      <c r="J72" s="24" t="s">
        <v>23</v>
      </c>
      <c r="K72" s="26">
        <f>356.21*2222</f>
        <v>791498.62</v>
      </c>
      <c r="L72" s="24" t="s">
        <v>625</v>
      </c>
      <c r="M72" s="24" t="s">
        <v>314</v>
      </c>
      <c r="N72" s="24" t="s">
        <v>439</v>
      </c>
      <c r="O72" s="24" t="s">
        <v>498</v>
      </c>
      <c r="P72" s="24" t="s">
        <v>525</v>
      </c>
      <c r="Q72" s="24"/>
    </row>
    <row r="73" spans="2:17" ht="63" x14ac:dyDescent="0.5">
      <c r="B73" s="24" t="s">
        <v>47</v>
      </c>
      <c r="C73" s="24" t="s">
        <v>30</v>
      </c>
      <c r="D73" s="24">
        <v>4.46</v>
      </c>
      <c r="E73" s="25" t="s">
        <v>619</v>
      </c>
      <c r="F73" s="25" t="s">
        <v>621</v>
      </c>
      <c r="G73" s="24" t="s">
        <v>18</v>
      </c>
      <c r="H73" s="24" t="s">
        <v>302</v>
      </c>
      <c r="I73" s="24" t="s">
        <v>532</v>
      </c>
      <c r="J73" s="24" t="s">
        <v>23</v>
      </c>
      <c r="K73" s="26">
        <f>356.21*372</f>
        <v>132510.12</v>
      </c>
      <c r="L73" s="24" t="s">
        <v>625</v>
      </c>
      <c r="M73" s="24" t="s">
        <v>314</v>
      </c>
      <c r="N73" s="24" t="s">
        <v>439</v>
      </c>
      <c r="O73" s="24" t="s">
        <v>498</v>
      </c>
      <c r="P73" s="24" t="s">
        <v>525</v>
      </c>
      <c r="Q73" s="24"/>
    </row>
    <row r="74" spans="2:17" ht="63" x14ac:dyDescent="0.5">
      <c r="B74" s="24" t="s">
        <v>2</v>
      </c>
      <c r="C74" s="24" t="s">
        <v>34</v>
      </c>
      <c r="D74" s="24">
        <v>4.46</v>
      </c>
      <c r="E74" s="25" t="s">
        <v>418</v>
      </c>
      <c r="F74" s="25" t="s">
        <v>620</v>
      </c>
      <c r="G74" s="24" t="s">
        <v>18</v>
      </c>
      <c r="H74" s="24" t="s">
        <v>302</v>
      </c>
      <c r="I74" s="24" t="s">
        <v>532</v>
      </c>
      <c r="J74" s="24" t="s">
        <v>23</v>
      </c>
      <c r="K74" s="26">
        <f>1020*221.33</f>
        <v>225756.6</v>
      </c>
      <c r="L74" s="24" t="s">
        <v>618</v>
      </c>
      <c r="M74" s="24" t="s">
        <v>314</v>
      </c>
      <c r="N74" s="24" t="s">
        <v>439</v>
      </c>
      <c r="O74" s="24" t="s">
        <v>498</v>
      </c>
      <c r="P74" s="24" t="s">
        <v>525</v>
      </c>
      <c r="Q74" s="24"/>
    </row>
    <row r="75" spans="2:17" ht="63" x14ac:dyDescent="0.5">
      <c r="B75" s="24" t="s">
        <v>48</v>
      </c>
      <c r="C75" s="24" t="s">
        <v>31</v>
      </c>
      <c r="D75" s="24">
        <v>4.46</v>
      </c>
      <c r="E75" s="25" t="s">
        <v>619</v>
      </c>
      <c r="F75" s="25" t="s">
        <v>621</v>
      </c>
      <c r="G75" s="24" t="s">
        <v>18</v>
      </c>
      <c r="H75" s="24" t="s">
        <v>302</v>
      </c>
      <c r="I75" s="24" t="s">
        <v>532</v>
      </c>
      <c r="J75" s="24" t="s">
        <v>23</v>
      </c>
      <c r="K75" s="26">
        <f>356.21*1658</f>
        <v>590596.17999999993</v>
      </c>
      <c r="L75" s="24" t="s">
        <v>625</v>
      </c>
      <c r="M75" s="24" t="s">
        <v>314</v>
      </c>
      <c r="N75" s="24" t="s">
        <v>439</v>
      </c>
      <c r="O75" s="24" t="s">
        <v>498</v>
      </c>
      <c r="P75" s="24" t="s">
        <v>525</v>
      </c>
      <c r="Q75" s="24"/>
    </row>
    <row r="76" spans="2:17" ht="105" x14ac:dyDescent="0.5">
      <c r="B76" s="24" t="s">
        <v>47</v>
      </c>
      <c r="C76" s="24" t="s">
        <v>27</v>
      </c>
      <c r="D76" s="24">
        <v>4.46</v>
      </c>
      <c r="E76" s="25" t="s">
        <v>623</v>
      </c>
      <c r="F76" s="25" t="s">
        <v>622</v>
      </c>
      <c r="G76" s="24" t="s">
        <v>18</v>
      </c>
      <c r="H76" s="24" t="s">
        <v>302</v>
      </c>
      <c r="I76" s="24" t="s">
        <v>532</v>
      </c>
      <c r="J76" s="24" t="s">
        <v>23</v>
      </c>
      <c r="K76" s="26">
        <f>(221.33+356.21)*1364</f>
        <v>787764.55999999994</v>
      </c>
      <c r="L76" s="24" t="s">
        <v>624</v>
      </c>
      <c r="M76" s="24" t="s">
        <v>314</v>
      </c>
      <c r="N76" s="24" t="s">
        <v>439</v>
      </c>
      <c r="O76" s="24" t="s">
        <v>498</v>
      </c>
      <c r="P76" s="24" t="s">
        <v>525</v>
      </c>
      <c r="Q76" s="24"/>
    </row>
    <row r="77" spans="2:17" ht="105" x14ac:dyDescent="0.5">
      <c r="B77" s="24" t="s">
        <v>52</v>
      </c>
      <c r="C77" s="24" t="s">
        <v>42</v>
      </c>
      <c r="D77" s="24">
        <v>4.46</v>
      </c>
      <c r="E77" s="25" t="s">
        <v>623</v>
      </c>
      <c r="F77" s="25" t="s">
        <v>626</v>
      </c>
      <c r="G77" s="24" t="s">
        <v>18</v>
      </c>
      <c r="H77" s="24" t="s">
        <v>302</v>
      </c>
      <c r="I77" s="24" t="s">
        <v>532</v>
      </c>
      <c r="J77" s="24" t="s">
        <v>23</v>
      </c>
      <c r="K77" s="26">
        <f>(221.33*(388+1264))+(356.21*(169+388+1264))</f>
        <v>1014295.57</v>
      </c>
      <c r="L77" s="24" t="s">
        <v>624</v>
      </c>
      <c r="M77" s="24" t="s">
        <v>314</v>
      </c>
      <c r="N77" s="24" t="s">
        <v>439</v>
      </c>
      <c r="O77" s="24" t="s">
        <v>498</v>
      </c>
      <c r="P77" s="24" t="s">
        <v>525</v>
      </c>
      <c r="Q77" s="24" t="s">
        <v>627</v>
      </c>
    </row>
    <row r="78" spans="2:17" ht="63" x14ac:dyDescent="0.5">
      <c r="B78" s="24" t="s">
        <v>53</v>
      </c>
      <c r="C78" s="24" t="s">
        <v>46</v>
      </c>
      <c r="D78" s="24">
        <v>6.11</v>
      </c>
      <c r="E78" s="24" t="s">
        <v>471</v>
      </c>
      <c r="F78" s="24" t="s">
        <v>420</v>
      </c>
      <c r="G78" s="24" t="s">
        <v>20</v>
      </c>
      <c r="H78" s="24" t="s">
        <v>70</v>
      </c>
      <c r="I78" s="24" t="s">
        <v>475</v>
      </c>
      <c r="J78" s="24" t="s">
        <v>24</v>
      </c>
      <c r="K78" s="26" t="s">
        <v>341</v>
      </c>
      <c r="L78" s="24" t="s">
        <v>314</v>
      </c>
      <c r="M78" s="24" t="s">
        <v>537</v>
      </c>
      <c r="N78" s="24" t="s">
        <v>434</v>
      </c>
      <c r="O78" s="24" t="s">
        <v>498</v>
      </c>
      <c r="P78" s="24" t="s">
        <v>449</v>
      </c>
      <c r="Q78" s="24"/>
    </row>
    <row r="79" spans="2:17" ht="147" x14ac:dyDescent="0.5">
      <c r="B79" s="24" t="s">
        <v>53</v>
      </c>
      <c r="C79" s="24" t="s">
        <v>46</v>
      </c>
      <c r="D79" s="24">
        <v>6.21</v>
      </c>
      <c r="E79" s="24" t="s">
        <v>472</v>
      </c>
      <c r="F79" s="24" t="s">
        <v>637</v>
      </c>
      <c r="G79" s="24" t="s">
        <v>20</v>
      </c>
      <c r="H79" s="24" t="s">
        <v>68</v>
      </c>
      <c r="I79" s="24" t="s">
        <v>75</v>
      </c>
      <c r="J79" s="24" t="s">
        <v>23</v>
      </c>
      <c r="K79" s="26">
        <v>0</v>
      </c>
      <c r="L79" s="26" t="s">
        <v>314</v>
      </c>
      <c r="M79" s="27">
        <v>0</v>
      </c>
      <c r="N79" s="24" t="s">
        <v>473</v>
      </c>
      <c r="O79" s="24" t="s">
        <v>492</v>
      </c>
      <c r="P79" s="24" t="s">
        <v>450</v>
      </c>
      <c r="Q79" s="24"/>
    </row>
    <row r="80" spans="2:17" ht="84" x14ac:dyDescent="0.5">
      <c r="B80" s="24" t="s">
        <v>53</v>
      </c>
      <c r="C80" s="24" t="s">
        <v>36</v>
      </c>
      <c r="D80" s="24">
        <v>6.22</v>
      </c>
      <c r="E80" s="24" t="s">
        <v>472</v>
      </c>
      <c r="F80" s="24" t="s">
        <v>507</v>
      </c>
      <c r="G80" s="24" t="s">
        <v>20</v>
      </c>
      <c r="H80" s="24" t="s">
        <v>68</v>
      </c>
      <c r="I80" s="24" t="s">
        <v>75</v>
      </c>
      <c r="J80" s="24" t="s">
        <v>23</v>
      </c>
      <c r="K80" s="26">
        <v>0</v>
      </c>
      <c r="L80" s="26" t="s">
        <v>314</v>
      </c>
      <c r="M80" s="27">
        <v>0</v>
      </c>
      <c r="N80" s="24" t="s">
        <v>473</v>
      </c>
      <c r="O80" s="24" t="s">
        <v>492</v>
      </c>
      <c r="P80" s="24" t="s">
        <v>450</v>
      </c>
      <c r="Q80" s="24"/>
    </row>
    <row r="81" spans="2:17" ht="84" x14ac:dyDescent="0.5">
      <c r="B81" s="24" t="s">
        <v>53</v>
      </c>
      <c r="C81" s="24" t="s">
        <v>46</v>
      </c>
      <c r="D81" s="24">
        <v>6.23</v>
      </c>
      <c r="E81" s="24" t="s">
        <v>472</v>
      </c>
      <c r="F81" s="25" t="s">
        <v>508</v>
      </c>
      <c r="G81" s="24" t="s">
        <v>20</v>
      </c>
      <c r="H81" s="24" t="s">
        <v>68</v>
      </c>
      <c r="I81" s="24" t="s">
        <v>75</v>
      </c>
      <c r="J81" s="24" t="s">
        <v>23</v>
      </c>
      <c r="K81" s="26">
        <v>0</v>
      </c>
      <c r="L81" s="26" t="s">
        <v>314</v>
      </c>
      <c r="M81" s="27">
        <v>0</v>
      </c>
      <c r="N81" s="24" t="s">
        <v>473</v>
      </c>
      <c r="O81" s="24" t="s">
        <v>492</v>
      </c>
      <c r="P81" s="24" t="s">
        <v>450</v>
      </c>
      <c r="Q81" s="24"/>
    </row>
    <row r="82" spans="2:17" ht="84" x14ac:dyDescent="0.5">
      <c r="B82" s="24" t="s">
        <v>53</v>
      </c>
      <c r="C82" s="24" t="s">
        <v>42</v>
      </c>
      <c r="D82" s="24">
        <v>6.24</v>
      </c>
      <c r="E82" s="24" t="s">
        <v>472</v>
      </c>
      <c r="F82" s="25" t="s">
        <v>511</v>
      </c>
      <c r="G82" s="24" t="s">
        <v>20</v>
      </c>
      <c r="H82" s="24" t="s">
        <v>68</v>
      </c>
      <c r="I82" s="24" t="s">
        <v>75</v>
      </c>
      <c r="J82" s="24" t="s">
        <v>23</v>
      </c>
      <c r="K82" s="26">
        <v>0</v>
      </c>
      <c r="L82" s="26" t="s">
        <v>314</v>
      </c>
      <c r="M82" s="27">
        <v>0</v>
      </c>
      <c r="N82" s="24" t="s">
        <v>473</v>
      </c>
      <c r="O82" s="24" t="s">
        <v>494</v>
      </c>
      <c r="P82" s="24" t="s">
        <v>450</v>
      </c>
      <c r="Q82" s="24" t="s">
        <v>509</v>
      </c>
    </row>
    <row r="83" spans="2:17" ht="84" x14ac:dyDescent="0.5">
      <c r="B83" s="24" t="s">
        <v>53</v>
      </c>
      <c r="C83" s="24" t="s">
        <v>41</v>
      </c>
      <c r="D83" s="24">
        <v>6.25</v>
      </c>
      <c r="E83" s="24" t="s">
        <v>472</v>
      </c>
      <c r="F83" s="25" t="s">
        <v>512</v>
      </c>
      <c r="G83" s="24" t="s">
        <v>20</v>
      </c>
      <c r="H83" s="24" t="s">
        <v>68</v>
      </c>
      <c r="I83" s="24" t="s">
        <v>75</v>
      </c>
      <c r="J83" s="24" t="s">
        <v>23</v>
      </c>
      <c r="K83" s="26">
        <v>0</v>
      </c>
      <c r="L83" s="26" t="s">
        <v>314</v>
      </c>
      <c r="M83" s="27">
        <v>0</v>
      </c>
      <c r="N83" s="24" t="s">
        <v>473</v>
      </c>
      <c r="O83" s="24" t="s">
        <v>492</v>
      </c>
      <c r="P83" s="24" t="s">
        <v>450</v>
      </c>
      <c r="Q83" s="24" t="s">
        <v>510</v>
      </c>
    </row>
    <row r="84" spans="2:17" ht="84" x14ac:dyDescent="0.5">
      <c r="B84" s="24" t="s">
        <v>53</v>
      </c>
      <c r="C84" s="24" t="s">
        <v>46</v>
      </c>
      <c r="D84" s="24">
        <v>6.26</v>
      </c>
      <c r="E84" s="24" t="s">
        <v>472</v>
      </c>
      <c r="F84" s="25" t="s">
        <v>514</v>
      </c>
      <c r="G84" s="24" t="s">
        <v>20</v>
      </c>
      <c r="H84" s="24" t="s">
        <v>68</v>
      </c>
      <c r="I84" s="24" t="s">
        <v>75</v>
      </c>
      <c r="J84" s="24" t="s">
        <v>23</v>
      </c>
      <c r="K84" s="26">
        <v>0</v>
      </c>
      <c r="L84" s="26" t="s">
        <v>314</v>
      </c>
      <c r="M84" s="27">
        <v>0</v>
      </c>
      <c r="N84" s="24" t="s">
        <v>473</v>
      </c>
      <c r="O84" s="24" t="s">
        <v>493</v>
      </c>
      <c r="P84" s="24" t="s">
        <v>450</v>
      </c>
      <c r="Q84" s="24" t="s">
        <v>513</v>
      </c>
    </row>
    <row r="85" spans="2:17" ht="84" x14ac:dyDescent="0.5">
      <c r="B85" s="24" t="s">
        <v>51</v>
      </c>
      <c r="C85" s="24" t="s">
        <v>41</v>
      </c>
      <c r="D85" s="24">
        <v>6.27</v>
      </c>
      <c r="E85" s="24" t="s">
        <v>472</v>
      </c>
      <c r="F85" s="25" t="s">
        <v>515</v>
      </c>
      <c r="G85" s="24" t="s">
        <v>20</v>
      </c>
      <c r="H85" s="24" t="s">
        <v>68</v>
      </c>
      <c r="I85" s="24" t="s">
        <v>75</v>
      </c>
      <c r="J85" s="24" t="s">
        <v>23</v>
      </c>
      <c r="K85" s="26">
        <v>0</v>
      </c>
      <c r="L85" s="26" t="s">
        <v>314</v>
      </c>
      <c r="M85" s="27">
        <v>0</v>
      </c>
      <c r="N85" s="24" t="s">
        <v>473</v>
      </c>
      <c r="O85" s="24" t="s">
        <v>493</v>
      </c>
      <c r="P85" s="24" t="s">
        <v>539</v>
      </c>
      <c r="Q85" s="24"/>
    </row>
    <row r="86" spans="2:17" ht="105" x14ac:dyDescent="0.5">
      <c r="B86" s="24" t="s">
        <v>47</v>
      </c>
      <c r="C86" s="24" t="s">
        <v>36</v>
      </c>
      <c r="D86" s="24">
        <v>6.31</v>
      </c>
      <c r="E86" s="25" t="s">
        <v>334</v>
      </c>
      <c r="F86" s="25" t="s">
        <v>655</v>
      </c>
      <c r="G86" s="24" t="s">
        <v>20</v>
      </c>
      <c r="H86" s="24" t="s">
        <v>69</v>
      </c>
      <c r="I86" s="24" t="s">
        <v>530</v>
      </c>
      <c r="J86" s="24" t="s">
        <v>22</v>
      </c>
      <c r="K86" s="26">
        <v>0</v>
      </c>
      <c r="L86" s="26" t="s">
        <v>314</v>
      </c>
      <c r="M86" s="27">
        <v>0</v>
      </c>
      <c r="N86" s="24" t="s">
        <v>538</v>
      </c>
      <c r="O86" s="24" t="s">
        <v>497</v>
      </c>
      <c r="P86" s="24" t="s">
        <v>319</v>
      </c>
      <c r="Q86" s="24"/>
    </row>
    <row r="87" spans="2:17" ht="105" x14ac:dyDescent="0.5">
      <c r="B87" s="24" t="s">
        <v>50</v>
      </c>
      <c r="C87" s="24" t="s">
        <v>37</v>
      </c>
      <c r="D87" s="24">
        <v>6.32</v>
      </c>
      <c r="E87" s="25" t="s">
        <v>333</v>
      </c>
      <c r="F87" s="25" t="s">
        <v>424</v>
      </c>
      <c r="G87" s="24" t="s">
        <v>20</v>
      </c>
      <c r="H87" s="24" t="s">
        <v>69</v>
      </c>
      <c r="I87" s="24" t="s">
        <v>530</v>
      </c>
      <c r="J87" s="24" t="s">
        <v>23</v>
      </c>
      <c r="K87" s="26">
        <v>0</v>
      </c>
      <c r="L87" s="26" t="s">
        <v>314</v>
      </c>
      <c r="M87" s="27">
        <v>0</v>
      </c>
      <c r="N87" s="24" t="s">
        <v>538</v>
      </c>
      <c r="O87" s="24" t="s">
        <v>492</v>
      </c>
      <c r="P87" s="24" t="s">
        <v>319</v>
      </c>
      <c r="Q87" s="24"/>
    </row>
    <row r="88" spans="2:17" ht="105" x14ac:dyDescent="0.5">
      <c r="B88" s="24" t="s">
        <v>4</v>
      </c>
      <c r="C88" s="24" t="s">
        <v>39</v>
      </c>
      <c r="D88" s="24">
        <v>6.33</v>
      </c>
      <c r="E88" s="25" t="s">
        <v>425</v>
      </c>
      <c r="F88" s="25" t="s">
        <v>656</v>
      </c>
      <c r="G88" s="24" t="s">
        <v>20</v>
      </c>
      <c r="H88" s="24" t="s">
        <v>69</v>
      </c>
      <c r="I88" s="24" t="s">
        <v>426</v>
      </c>
      <c r="J88" s="24" t="s">
        <v>22</v>
      </c>
      <c r="K88" s="26">
        <v>0</v>
      </c>
      <c r="L88" s="26" t="s">
        <v>314</v>
      </c>
      <c r="M88" s="27">
        <v>0</v>
      </c>
      <c r="N88" s="24" t="s">
        <v>538</v>
      </c>
      <c r="O88" s="24" t="s">
        <v>495</v>
      </c>
      <c r="P88" s="24" t="s">
        <v>426</v>
      </c>
      <c r="Q88" s="24"/>
    </row>
    <row r="89" spans="2:17" ht="105" x14ac:dyDescent="0.5">
      <c r="B89" s="24" t="s">
        <v>3</v>
      </c>
      <c r="C89" s="24" t="s">
        <v>40</v>
      </c>
      <c r="D89" s="24">
        <v>6.34</v>
      </c>
      <c r="E89" s="25" t="s">
        <v>431</v>
      </c>
      <c r="F89" s="25" t="s">
        <v>430</v>
      </c>
      <c r="G89" s="24" t="s">
        <v>20</v>
      </c>
      <c r="H89" s="24" t="s">
        <v>69</v>
      </c>
      <c r="I89" s="24" t="s">
        <v>530</v>
      </c>
      <c r="J89" s="24" t="s">
        <v>22</v>
      </c>
      <c r="K89" s="26">
        <v>0</v>
      </c>
      <c r="L89" s="26" t="s">
        <v>314</v>
      </c>
      <c r="M89" s="27">
        <v>0</v>
      </c>
      <c r="N89" s="24" t="s">
        <v>538</v>
      </c>
      <c r="O89" s="24" t="s">
        <v>492</v>
      </c>
      <c r="P89" s="24" t="s">
        <v>319</v>
      </c>
      <c r="Q89" s="24"/>
    </row>
    <row r="90" spans="2:17" ht="105" x14ac:dyDescent="0.5">
      <c r="B90" s="24" t="s">
        <v>51</v>
      </c>
      <c r="C90" s="24" t="s">
        <v>41</v>
      </c>
      <c r="D90" s="24">
        <v>6.35</v>
      </c>
      <c r="E90" s="25" t="s">
        <v>421</v>
      </c>
      <c r="F90" s="25" t="s">
        <v>432</v>
      </c>
      <c r="G90" s="24" t="s">
        <v>20</v>
      </c>
      <c r="H90" s="24" t="s">
        <v>69</v>
      </c>
      <c r="I90" s="24" t="s">
        <v>530</v>
      </c>
      <c r="J90" s="24" t="s">
        <v>23</v>
      </c>
      <c r="K90" s="26">
        <v>0</v>
      </c>
      <c r="L90" s="26" t="s">
        <v>314</v>
      </c>
      <c r="M90" s="27">
        <v>0</v>
      </c>
      <c r="N90" s="24" t="s">
        <v>538</v>
      </c>
      <c r="O90" s="24" t="s">
        <v>492</v>
      </c>
      <c r="P90" s="24" t="s">
        <v>319</v>
      </c>
      <c r="Q90" s="24"/>
    </row>
    <row r="91" spans="2:17" ht="105" x14ac:dyDescent="0.5">
      <c r="B91" s="24" t="s">
        <v>52</v>
      </c>
      <c r="C91" s="24" t="s">
        <v>429</v>
      </c>
      <c r="D91" s="24">
        <v>6.36</v>
      </c>
      <c r="E91" s="25" t="s">
        <v>422</v>
      </c>
      <c r="F91" s="25" t="s">
        <v>423</v>
      </c>
      <c r="G91" s="24" t="s">
        <v>20</v>
      </c>
      <c r="H91" s="24" t="s">
        <v>69</v>
      </c>
      <c r="I91" s="24" t="s">
        <v>530</v>
      </c>
      <c r="J91" s="24" t="s">
        <v>23</v>
      </c>
      <c r="K91" s="26">
        <v>0</v>
      </c>
      <c r="L91" s="26" t="s">
        <v>314</v>
      </c>
      <c r="M91" s="27">
        <v>0</v>
      </c>
      <c r="N91" s="24" t="s">
        <v>538</v>
      </c>
      <c r="O91" s="24" t="s">
        <v>492</v>
      </c>
      <c r="P91" s="24" t="s">
        <v>319</v>
      </c>
      <c r="Q91" s="24"/>
    </row>
    <row r="92" spans="2:17" ht="105" x14ac:dyDescent="0.5">
      <c r="B92" s="24" t="s">
        <v>52</v>
      </c>
      <c r="C92" s="24" t="s">
        <v>42</v>
      </c>
      <c r="D92" s="24">
        <v>6.37</v>
      </c>
      <c r="E92" s="25" t="s">
        <v>428</v>
      </c>
      <c r="F92" s="25" t="s">
        <v>427</v>
      </c>
      <c r="G92" s="24" t="s">
        <v>20</v>
      </c>
      <c r="H92" s="24" t="s">
        <v>69</v>
      </c>
      <c r="I92" s="24" t="s">
        <v>530</v>
      </c>
      <c r="J92" s="24" t="s">
        <v>23</v>
      </c>
      <c r="K92" s="26">
        <v>0</v>
      </c>
      <c r="L92" s="26" t="s">
        <v>314</v>
      </c>
      <c r="M92" s="27">
        <v>0</v>
      </c>
      <c r="N92" s="24" t="s">
        <v>538</v>
      </c>
      <c r="O92" s="24" t="s">
        <v>495</v>
      </c>
      <c r="P92" s="24" t="s">
        <v>319</v>
      </c>
      <c r="Q92" s="24"/>
    </row>
    <row r="93" spans="2:17" ht="105" x14ac:dyDescent="0.5">
      <c r="B93" s="24" t="s">
        <v>2</v>
      </c>
      <c r="C93" s="24" t="s">
        <v>38</v>
      </c>
      <c r="D93" s="24">
        <v>6.38</v>
      </c>
      <c r="E93" s="25" t="s">
        <v>566</v>
      </c>
      <c r="F93" s="25" t="s">
        <v>571</v>
      </c>
      <c r="G93" s="24" t="s">
        <v>20</v>
      </c>
      <c r="H93" s="24" t="s">
        <v>69</v>
      </c>
      <c r="I93" s="24" t="s">
        <v>568</v>
      </c>
      <c r="J93" s="24" t="s">
        <v>23</v>
      </c>
      <c r="K93" s="26">
        <v>0</v>
      </c>
      <c r="L93" s="24" t="s">
        <v>314</v>
      </c>
      <c r="M93" s="27">
        <v>0</v>
      </c>
      <c r="N93" s="24" t="s">
        <v>538</v>
      </c>
      <c r="O93" s="24" t="s">
        <v>495</v>
      </c>
      <c r="P93" s="24" t="s">
        <v>568</v>
      </c>
      <c r="Q93" s="24"/>
    </row>
    <row r="94" spans="2:17" ht="105" x14ac:dyDescent="0.5">
      <c r="B94" s="24" t="s">
        <v>2</v>
      </c>
      <c r="C94" s="24" t="s">
        <v>38</v>
      </c>
      <c r="D94" s="24">
        <v>6.39</v>
      </c>
      <c r="E94" s="25" t="s">
        <v>567</v>
      </c>
      <c r="F94" s="25" t="s">
        <v>571</v>
      </c>
      <c r="G94" s="24" t="s">
        <v>20</v>
      </c>
      <c r="H94" s="24" t="s">
        <v>69</v>
      </c>
      <c r="I94" s="24" t="s">
        <v>569</v>
      </c>
      <c r="J94" s="24" t="s">
        <v>23</v>
      </c>
      <c r="K94" s="26">
        <v>0</v>
      </c>
      <c r="L94" s="24" t="s">
        <v>570</v>
      </c>
      <c r="M94" s="27">
        <v>0</v>
      </c>
      <c r="N94" s="24" t="s">
        <v>538</v>
      </c>
      <c r="O94" s="24" t="s">
        <v>495</v>
      </c>
      <c r="P94" s="24" t="s">
        <v>569</v>
      </c>
      <c r="Q94" s="24"/>
    </row>
    <row r="95" spans="2:17" ht="105" x14ac:dyDescent="0.5">
      <c r="B95" s="24" t="s">
        <v>53</v>
      </c>
      <c r="C95" s="24" t="s">
        <v>46</v>
      </c>
      <c r="D95" s="24">
        <v>7.11</v>
      </c>
      <c r="E95" s="24" t="s">
        <v>345</v>
      </c>
      <c r="F95" s="25" t="s">
        <v>346</v>
      </c>
      <c r="G95" s="24" t="s">
        <v>25</v>
      </c>
      <c r="H95" s="24" t="s">
        <v>73</v>
      </c>
      <c r="I95" s="24" t="s">
        <v>75</v>
      </c>
      <c r="J95" s="24" t="s">
        <v>24</v>
      </c>
      <c r="K95" s="26" t="s">
        <v>342</v>
      </c>
      <c r="L95" s="24" t="s">
        <v>314</v>
      </c>
      <c r="M95" s="24" t="s">
        <v>328</v>
      </c>
      <c r="N95" s="24" t="s">
        <v>451</v>
      </c>
      <c r="O95" s="24" t="s">
        <v>498</v>
      </c>
      <c r="P95" s="24" t="s">
        <v>474</v>
      </c>
      <c r="Q95" s="24" t="s">
        <v>516</v>
      </c>
    </row>
    <row r="96" spans="2:17" ht="105" x14ac:dyDescent="0.5">
      <c r="B96" s="24" t="s">
        <v>53</v>
      </c>
      <c r="C96" s="24" t="s">
        <v>46</v>
      </c>
      <c r="D96" s="24">
        <v>7.12</v>
      </c>
      <c r="E96" s="24" t="s">
        <v>614</v>
      </c>
      <c r="F96" s="25" t="s">
        <v>613</v>
      </c>
      <c r="G96" s="24" t="s">
        <v>25</v>
      </c>
      <c r="H96" s="24" t="s">
        <v>71</v>
      </c>
      <c r="I96" s="24" t="s">
        <v>75</v>
      </c>
      <c r="J96" s="24" t="s">
        <v>24</v>
      </c>
      <c r="K96" s="26" t="s">
        <v>638</v>
      </c>
      <c r="L96" s="24" t="s">
        <v>314</v>
      </c>
      <c r="M96" s="24" t="s">
        <v>314</v>
      </c>
      <c r="N96" s="24" t="s">
        <v>451</v>
      </c>
      <c r="O96" s="24" t="s">
        <v>498</v>
      </c>
      <c r="P96" s="24" t="s">
        <v>474</v>
      </c>
      <c r="Q96" s="24" t="s">
        <v>517</v>
      </c>
    </row>
    <row r="97" spans="2:17" ht="126" x14ac:dyDescent="0.5">
      <c r="B97" s="24" t="s">
        <v>53</v>
      </c>
      <c r="C97" s="24" t="s">
        <v>46</v>
      </c>
      <c r="D97" s="24">
        <v>7.21</v>
      </c>
      <c r="E97" s="24" t="s">
        <v>343</v>
      </c>
      <c r="F97" s="25" t="s">
        <v>344</v>
      </c>
      <c r="G97" s="24" t="s">
        <v>25</v>
      </c>
      <c r="H97" s="24" t="s">
        <v>73</v>
      </c>
      <c r="I97" s="24" t="s">
        <v>475</v>
      </c>
      <c r="J97" s="24" t="s">
        <v>24</v>
      </c>
      <c r="K97" s="26" t="s">
        <v>341</v>
      </c>
      <c r="L97" s="24" t="s">
        <v>314</v>
      </c>
      <c r="M97" s="24" t="s">
        <v>314</v>
      </c>
      <c r="N97" s="24" t="s">
        <v>315</v>
      </c>
      <c r="O97" s="24" t="s">
        <v>498</v>
      </c>
      <c r="P97" s="24" t="s">
        <v>639</v>
      </c>
      <c r="Q97" s="24" t="s">
        <v>438</v>
      </c>
    </row>
    <row r="98" spans="2:17" ht="63" x14ac:dyDescent="0.5">
      <c r="B98" s="24" t="s">
        <v>47</v>
      </c>
      <c r="C98" s="24" t="s">
        <v>28</v>
      </c>
      <c r="D98" s="24">
        <v>7.31</v>
      </c>
      <c r="E98" s="24" t="s">
        <v>311</v>
      </c>
      <c r="F98" s="25" t="s">
        <v>615</v>
      </c>
      <c r="G98" s="24" t="s">
        <v>25</v>
      </c>
      <c r="H98" s="24" t="s">
        <v>72</v>
      </c>
      <c r="I98" s="24" t="s">
        <v>75</v>
      </c>
      <c r="J98" s="24" t="s">
        <v>24</v>
      </c>
      <c r="K98" s="26" t="s">
        <v>341</v>
      </c>
      <c r="L98" s="24" t="s">
        <v>314</v>
      </c>
      <c r="M98" s="24" t="s">
        <v>314</v>
      </c>
      <c r="N98" s="24" t="s">
        <v>315</v>
      </c>
      <c r="O98" s="24" t="s">
        <v>493</v>
      </c>
      <c r="P98" s="24" t="s">
        <v>519</v>
      </c>
      <c r="Q98" s="24" t="s">
        <v>438</v>
      </c>
    </row>
    <row r="99" spans="2:17" ht="63" x14ac:dyDescent="0.5">
      <c r="B99" s="24" t="s">
        <v>49</v>
      </c>
      <c r="C99" s="24" t="s">
        <v>32</v>
      </c>
      <c r="D99" s="24">
        <v>7.32</v>
      </c>
      <c r="E99" s="24" t="s">
        <v>311</v>
      </c>
      <c r="F99" s="25" t="s">
        <v>615</v>
      </c>
      <c r="G99" s="24" t="s">
        <v>25</v>
      </c>
      <c r="H99" s="24" t="s">
        <v>72</v>
      </c>
      <c r="I99" s="24" t="s">
        <v>75</v>
      </c>
      <c r="J99" s="24" t="s">
        <v>24</v>
      </c>
      <c r="K99" s="26" t="s">
        <v>341</v>
      </c>
      <c r="L99" s="24" t="s">
        <v>314</v>
      </c>
      <c r="M99" s="24" t="s">
        <v>314</v>
      </c>
      <c r="N99" s="24" t="s">
        <v>315</v>
      </c>
      <c r="O99" s="24" t="s">
        <v>493</v>
      </c>
      <c r="P99" s="24" t="s">
        <v>519</v>
      </c>
      <c r="Q99" s="24" t="s">
        <v>438</v>
      </c>
    </row>
    <row r="100" spans="2:17" ht="63" x14ac:dyDescent="0.5">
      <c r="B100" s="24" t="s">
        <v>50</v>
      </c>
      <c r="C100" s="24" t="s">
        <v>33</v>
      </c>
      <c r="D100" s="24">
        <v>7.33</v>
      </c>
      <c r="E100" s="24" t="s">
        <v>311</v>
      </c>
      <c r="F100" s="25" t="s">
        <v>615</v>
      </c>
      <c r="G100" s="24" t="s">
        <v>25</v>
      </c>
      <c r="H100" s="24" t="s">
        <v>72</v>
      </c>
      <c r="I100" s="24" t="s">
        <v>75</v>
      </c>
      <c r="J100" s="24" t="s">
        <v>24</v>
      </c>
      <c r="K100" s="26" t="s">
        <v>341</v>
      </c>
      <c r="L100" s="24" t="s">
        <v>314</v>
      </c>
      <c r="M100" s="24" t="s">
        <v>314</v>
      </c>
      <c r="N100" s="24" t="s">
        <v>315</v>
      </c>
      <c r="O100" s="24" t="s">
        <v>493</v>
      </c>
      <c r="P100" s="24" t="s">
        <v>519</v>
      </c>
      <c r="Q100" s="24" t="s">
        <v>438</v>
      </c>
    </row>
    <row r="101" spans="2:17" ht="63" x14ac:dyDescent="0.5">
      <c r="B101" s="24" t="s">
        <v>3</v>
      </c>
      <c r="C101" s="24" t="s">
        <v>35</v>
      </c>
      <c r="D101" s="24">
        <v>7.34</v>
      </c>
      <c r="E101" s="24" t="s">
        <v>311</v>
      </c>
      <c r="F101" s="25" t="s">
        <v>615</v>
      </c>
      <c r="G101" s="24" t="s">
        <v>25</v>
      </c>
      <c r="H101" s="24" t="s">
        <v>72</v>
      </c>
      <c r="I101" s="24" t="s">
        <v>75</v>
      </c>
      <c r="J101" s="24" t="s">
        <v>24</v>
      </c>
      <c r="K101" s="26" t="s">
        <v>341</v>
      </c>
      <c r="L101" s="24" t="s">
        <v>314</v>
      </c>
      <c r="M101" s="24" t="s">
        <v>314</v>
      </c>
      <c r="N101" s="24" t="s">
        <v>315</v>
      </c>
      <c r="O101" s="24" t="s">
        <v>493</v>
      </c>
      <c r="P101" s="24" t="s">
        <v>519</v>
      </c>
      <c r="Q101" s="24" t="s">
        <v>438</v>
      </c>
    </row>
    <row r="102" spans="2:17" ht="42" x14ac:dyDescent="0.5">
      <c r="B102" s="24" t="s">
        <v>53</v>
      </c>
      <c r="C102" s="24" t="s">
        <v>46</v>
      </c>
      <c r="D102" s="24">
        <v>8.11</v>
      </c>
      <c r="E102" s="24" t="s">
        <v>304</v>
      </c>
      <c r="F102" s="25" t="s">
        <v>305</v>
      </c>
      <c r="G102" s="24" t="s">
        <v>26</v>
      </c>
      <c r="H102" s="24" t="s">
        <v>74</v>
      </c>
      <c r="I102" s="24" t="s">
        <v>313</v>
      </c>
      <c r="J102" s="24" t="s">
        <v>23</v>
      </c>
      <c r="K102" s="26" t="s">
        <v>341</v>
      </c>
      <c r="L102" s="24" t="s">
        <v>314</v>
      </c>
      <c r="M102" s="24" t="s">
        <v>314</v>
      </c>
      <c r="N102" s="24" t="s">
        <v>315</v>
      </c>
      <c r="O102" s="24" t="s">
        <v>498</v>
      </c>
      <c r="P102" s="24" t="s">
        <v>518</v>
      </c>
      <c r="Q102" s="24" t="s">
        <v>438</v>
      </c>
    </row>
    <row r="103" spans="2:17" ht="42" x14ac:dyDescent="0.5">
      <c r="B103" s="24" t="s">
        <v>47</v>
      </c>
      <c r="C103" s="24" t="s">
        <v>36</v>
      </c>
      <c r="D103" s="24">
        <v>8.1199999999999992</v>
      </c>
      <c r="E103" s="24" t="s">
        <v>603</v>
      </c>
      <c r="F103" s="25" t="s">
        <v>640</v>
      </c>
      <c r="G103" s="24" t="s">
        <v>26</v>
      </c>
      <c r="H103" s="24" t="s">
        <v>320</v>
      </c>
      <c r="I103" s="24" t="s">
        <v>321</v>
      </c>
      <c r="J103" s="24" t="s">
        <v>24</v>
      </c>
      <c r="K103" s="26" t="s">
        <v>342</v>
      </c>
      <c r="L103" s="24" t="s">
        <v>314</v>
      </c>
      <c r="M103" s="27">
        <v>0</v>
      </c>
      <c r="N103" s="24" t="s">
        <v>452</v>
      </c>
      <c r="O103" s="24" t="s">
        <v>495</v>
      </c>
      <c r="P103" s="24" t="s">
        <v>453</v>
      </c>
      <c r="Q103" s="24"/>
    </row>
    <row r="104" spans="2:17" ht="231" x14ac:dyDescent="0.5">
      <c r="B104" s="24" t="s">
        <v>50</v>
      </c>
      <c r="C104" s="24" t="s">
        <v>33</v>
      </c>
      <c r="D104" s="24" t="s">
        <v>629</v>
      </c>
      <c r="E104" s="29" t="s">
        <v>641</v>
      </c>
      <c r="F104" s="30" t="s">
        <v>628</v>
      </c>
      <c r="G104" s="31" t="s">
        <v>19</v>
      </c>
      <c r="H104" s="24" t="s">
        <v>63</v>
      </c>
      <c r="I104" s="24" t="s">
        <v>529</v>
      </c>
      <c r="J104" s="24" t="s">
        <v>22</v>
      </c>
      <c r="K104" s="26">
        <v>5000000</v>
      </c>
      <c r="L104" s="24" t="s">
        <v>547</v>
      </c>
      <c r="M104" s="26">
        <v>0</v>
      </c>
      <c r="N104" s="24" t="s">
        <v>448</v>
      </c>
      <c r="O104" s="24" t="s">
        <v>493</v>
      </c>
      <c r="P104" s="24" t="s">
        <v>300</v>
      </c>
      <c r="Q104" s="24"/>
    </row>
    <row r="105" spans="2:17" ht="126" x14ac:dyDescent="0.5">
      <c r="B105" s="24" t="s">
        <v>47</v>
      </c>
      <c r="C105" s="24" t="s">
        <v>30</v>
      </c>
      <c r="D105" s="24" t="s">
        <v>116</v>
      </c>
      <c r="E105" s="32" t="s">
        <v>117</v>
      </c>
      <c r="F105" s="33" t="s">
        <v>382</v>
      </c>
      <c r="G105" s="24" t="s">
        <v>19</v>
      </c>
      <c r="H105" s="24" t="s">
        <v>63</v>
      </c>
      <c r="I105" s="24" t="s">
        <v>529</v>
      </c>
      <c r="J105" s="24" t="s">
        <v>23</v>
      </c>
      <c r="K105" s="26">
        <v>300000</v>
      </c>
      <c r="L105" s="24" t="s">
        <v>547</v>
      </c>
      <c r="M105" s="26">
        <v>0</v>
      </c>
      <c r="N105" s="24" t="s">
        <v>448</v>
      </c>
      <c r="O105" s="24" t="s">
        <v>494</v>
      </c>
      <c r="P105" s="24" t="s">
        <v>300</v>
      </c>
      <c r="Q105" s="24"/>
    </row>
    <row r="106" spans="2:17" ht="105" x14ac:dyDescent="0.5">
      <c r="B106" s="24" t="s">
        <v>47</v>
      </c>
      <c r="C106" s="24" t="s">
        <v>29</v>
      </c>
      <c r="D106" s="24" t="s">
        <v>118</v>
      </c>
      <c r="E106" s="24" t="s">
        <v>119</v>
      </c>
      <c r="F106" s="24" t="s">
        <v>244</v>
      </c>
      <c r="G106" s="24" t="s">
        <v>19</v>
      </c>
      <c r="H106" s="24" t="s">
        <v>63</v>
      </c>
      <c r="I106" s="24" t="s">
        <v>529</v>
      </c>
      <c r="J106" s="24" t="s">
        <v>22</v>
      </c>
      <c r="K106" s="26">
        <v>500000</v>
      </c>
      <c r="L106" s="24" t="s">
        <v>547</v>
      </c>
      <c r="M106" s="26">
        <v>0</v>
      </c>
      <c r="N106" s="24" t="s">
        <v>448</v>
      </c>
      <c r="O106" s="24" t="s">
        <v>492</v>
      </c>
      <c r="P106" s="24" t="s">
        <v>300</v>
      </c>
      <c r="Q106" s="24"/>
    </row>
    <row r="107" spans="2:17" ht="105" x14ac:dyDescent="0.5">
      <c r="B107" s="24" t="s">
        <v>47</v>
      </c>
      <c r="C107" s="24" t="s">
        <v>38</v>
      </c>
      <c r="D107" s="24" t="s">
        <v>120</v>
      </c>
      <c r="E107" s="24" t="s">
        <v>121</v>
      </c>
      <c r="F107" s="24" t="s">
        <v>245</v>
      </c>
      <c r="G107" s="24" t="s">
        <v>19</v>
      </c>
      <c r="H107" s="24" t="s">
        <v>66</v>
      </c>
      <c r="I107" s="24" t="s">
        <v>529</v>
      </c>
      <c r="J107" s="24" t="s">
        <v>22</v>
      </c>
      <c r="K107" s="26">
        <v>400000</v>
      </c>
      <c r="L107" s="24" t="s">
        <v>547</v>
      </c>
      <c r="M107" s="26">
        <v>0</v>
      </c>
      <c r="N107" s="24" t="s">
        <v>439</v>
      </c>
      <c r="O107" s="24" t="s">
        <v>492</v>
      </c>
      <c r="P107" s="24" t="s">
        <v>444</v>
      </c>
      <c r="Q107" s="24"/>
    </row>
    <row r="108" spans="2:17" ht="105" x14ac:dyDescent="0.5">
      <c r="B108" s="24" t="s">
        <v>47</v>
      </c>
      <c r="C108" s="24" t="s">
        <v>36</v>
      </c>
      <c r="D108" s="24" t="s">
        <v>122</v>
      </c>
      <c r="E108" s="24" t="s">
        <v>123</v>
      </c>
      <c r="F108" s="24" t="s">
        <v>247</v>
      </c>
      <c r="G108" s="24" t="s">
        <v>19</v>
      </c>
      <c r="H108" s="24" t="s">
        <v>318</v>
      </c>
      <c r="I108" s="24" t="s">
        <v>289</v>
      </c>
      <c r="J108" s="24" t="s">
        <v>23</v>
      </c>
      <c r="K108" s="26">
        <v>1000000</v>
      </c>
      <c r="L108" s="24" t="s">
        <v>547</v>
      </c>
      <c r="M108" s="26">
        <v>0</v>
      </c>
      <c r="N108" s="24" t="s">
        <v>448</v>
      </c>
      <c r="O108" s="24" t="s">
        <v>492</v>
      </c>
      <c r="P108" s="24" t="s">
        <v>300</v>
      </c>
      <c r="Q108" s="24"/>
    </row>
    <row r="109" spans="2:17" ht="210" x14ac:dyDescent="0.5">
      <c r="B109" s="24" t="s">
        <v>47</v>
      </c>
      <c r="C109" s="24" t="s">
        <v>46</v>
      </c>
      <c r="D109" s="24" t="s">
        <v>124</v>
      </c>
      <c r="E109" s="24" t="s">
        <v>125</v>
      </c>
      <c r="F109" s="24" t="s">
        <v>458</v>
      </c>
      <c r="G109" s="24" t="s">
        <v>19</v>
      </c>
      <c r="H109" s="24" t="s">
        <v>66</v>
      </c>
      <c r="I109" s="24" t="s">
        <v>289</v>
      </c>
      <c r="J109" s="24" t="s">
        <v>24</v>
      </c>
      <c r="K109" s="26">
        <v>10000000</v>
      </c>
      <c r="L109" s="24" t="s">
        <v>547</v>
      </c>
      <c r="M109" s="26">
        <v>0</v>
      </c>
      <c r="N109" s="24" t="s">
        <v>439</v>
      </c>
      <c r="O109" s="24" t="s">
        <v>495</v>
      </c>
      <c r="P109" s="24" t="s">
        <v>444</v>
      </c>
      <c r="Q109" s="24"/>
    </row>
    <row r="110" spans="2:17" ht="105" x14ac:dyDescent="0.5">
      <c r="B110" s="24" t="s">
        <v>47</v>
      </c>
      <c r="C110" s="24" t="s">
        <v>36</v>
      </c>
      <c r="D110" s="24" t="s">
        <v>126</v>
      </c>
      <c r="E110" s="24" t="s">
        <v>127</v>
      </c>
      <c r="F110" s="24" t="s">
        <v>248</v>
      </c>
      <c r="G110" s="24" t="s">
        <v>19</v>
      </c>
      <c r="H110" s="24" t="s">
        <v>63</v>
      </c>
      <c r="I110" s="24" t="s">
        <v>289</v>
      </c>
      <c r="J110" s="24" t="s">
        <v>24</v>
      </c>
      <c r="K110" s="26">
        <v>500000</v>
      </c>
      <c r="L110" s="24" t="s">
        <v>547</v>
      </c>
      <c r="M110" s="26">
        <v>0</v>
      </c>
      <c r="N110" s="24" t="s">
        <v>448</v>
      </c>
      <c r="O110" s="24" t="s">
        <v>496</v>
      </c>
      <c r="P110" s="24" t="s">
        <v>526</v>
      </c>
      <c r="Q110" s="24"/>
    </row>
    <row r="111" spans="2:17" ht="105" x14ac:dyDescent="0.5">
      <c r="B111" s="24" t="s">
        <v>47</v>
      </c>
      <c r="C111" s="24" t="s">
        <v>36</v>
      </c>
      <c r="D111" s="24" t="s">
        <v>128</v>
      </c>
      <c r="E111" s="24" t="s">
        <v>129</v>
      </c>
      <c r="F111" s="24" t="s">
        <v>249</v>
      </c>
      <c r="G111" s="24" t="s">
        <v>19</v>
      </c>
      <c r="H111" s="24" t="s">
        <v>63</v>
      </c>
      <c r="I111" s="24" t="s">
        <v>289</v>
      </c>
      <c r="J111" s="24" t="s">
        <v>24</v>
      </c>
      <c r="K111" s="26">
        <v>500000</v>
      </c>
      <c r="L111" s="24" t="s">
        <v>547</v>
      </c>
      <c r="M111" s="26">
        <v>0</v>
      </c>
      <c r="N111" s="24" t="s">
        <v>448</v>
      </c>
      <c r="O111" s="24" t="s">
        <v>493</v>
      </c>
      <c r="P111" s="24" t="s">
        <v>300</v>
      </c>
      <c r="Q111" s="24"/>
    </row>
    <row r="112" spans="2:17" ht="105" x14ac:dyDescent="0.5">
      <c r="B112" s="24" t="s">
        <v>47</v>
      </c>
      <c r="C112" s="24" t="s">
        <v>30</v>
      </c>
      <c r="D112" s="24" t="s">
        <v>130</v>
      </c>
      <c r="E112" s="24" t="s">
        <v>131</v>
      </c>
      <c r="F112" s="24" t="s">
        <v>250</v>
      </c>
      <c r="G112" s="24" t="s">
        <v>19</v>
      </c>
      <c r="H112" s="24" t="s">
        <v>63</v>
      </c>
      <c r="I112" s="24" t="s">
        <v>289</v>
      </c>
      <c r="J112" s="24" t="s">
        <v>23</v>
      </c>
      <c r="K112" s="26">
        <v>250000</v>
      </c>
      <c r="L112" s="24" t="s">
        <v>547</v>
      </c>
      <c r="M112" s="26">
        <v>0</v>
      </c>
      <c r="N112" s="24" t="s">
        <v>448</v>
      </c>
      <c r="O112" s="24" t="s">
        <v>496</v>
      </c>
      <c r="P112" s="24" t="s">
        <v>300</v>
      </c>
      <c r="Q112" s="24"/>
    </row>
    <row r="113" spans="2:17" ht="105" x14ac:dyDescent="0.5">
      <c r="B113" s="24" t="s">
        <v>47</v>
      </c>
      <c r="C113" s="24" t="s">
        <v>27</v>
      </c>
      <c r="D113" s="24" t="s">
        <v>132</v>
      </c>
      <c r="E113" s="24" t="s">
        <v>133</v>
      </c>
      <c r="F113" s="24" t="s">
        <v>251</v>
      </c>
      <c r="G113" s="24" t="s">
        <v>19</v>
      </c>
      <c r="H113" s="24" t="s">
        <v>63</v>
      </c>
      <c r="I113" s="24" t="s">
        <v>289</v>
      </c>
      <c r="J113" s="24" t="s">
        <v>23</v>
      </c>
      <c r="K113" s="26">
        <v>375000</v>
      </c>
      <c r="L113" s="24" t="s">
        <v>547</v>
      </c>
      <c r="M113" s="26">
        <v>0</v>
      </c>
      <c r="N113" s="24" t="s">
        <v>448</v>
      </c>
      <c r="O113" s="24" t="s">
        <v>496</v>
      </c>
      <c r="P113" s="24" t="s">
        <v>300</v>
      </c>
      <c r="Q113" s="24"/>
    </row>
    <row r="114" spans="2:17" ht="105" x14ac:dyDescent="0.5">
      <c r="B114" s="24" t="s">
        <v>47</v>
      </c>
      <c r="C114" s="24" t="s">
        <v>27</v>
      </c>
      <c r="D114" s="24" t="s">
        <v>103</v>
      </c>
      <c r="E114" s="24" t="s">
        <v>104</v>
      </c>
      <c r="F114" s="24" t="s">
        <v>239</v>
      </c>
      <c r="G114" s="24" t="s">
        <v>19</v>
      </c>
      <c r="H114" s="24" t="s">
        <v>63</v>
      </c>
      <c r="I114" s="24" t="s">
        <v>529</v>
      </c>
      <c r="J114" s="24" t="s">
        <v>22</v>
      </c>
      <c r="K114" s="26">
        <v>1400000</v>
      </c>
      <c r="L114" s="24" t="s">
        <v>547</v>
      </c>
      <c r="M114" s="26">
        <v>0</v>
      </c>
      <c r="N114" s="24" t="s">
        <v>448</v>
      </c>
      <c r="O114" s="24" t="s">
        <v>492</v>
      </c>
      <c r="P114" s="24" t="s">
        <v>300</v>
      </c>
      <c r="Q114" s="24"/>
    </row>
    <row r="115" spans="2:17" ht="105" x14ac:dyDescent="0.5">
      <c r="B115" s="24" t="s">
        <v>47</v>
      </c>
      <c r="C115" s="24" t="s">
        <v>30</v>
      </c>
      <c r="D115" s="24" t="s">
        <v>134</v>
      </c>
      <c r="E115" s="24" t="s">
        <v>135</v>
      </c>
      <c r="F115" s="24" t="s">
        <v>252</v>
      </c>
      <c r="G115" s="24" t="s">
        <v>19</v>
      </c>
      <c r="H115" s="24" t="s">
        <v>63</v>
      </c>
      <c r="I115" s="24" t="s">
        <v>289</v>
      </c>
      <c r="J115" s="24" t="s">
        <v>23</v>
      </c>
      <c r="K115" s="26">
        <v>1100000</v>
      </c>
      <c r="L115" s="24" t="s">
        <v>547</v>
      </c>
      <c r="M115" s="26">
        <v>0</v>
      </c>
      <c r="N115" s="24" t="s">
        <v>448</v>
      </c>
      <c r="O115" s="24" t="s">
        <v>495</v>
      </c>
      <c r="P115" s="24" t="s">
        <v>300</v>
      </c>
      <c r="Q115" s="24"/>
    </row>
    <row r="116" spans="2:17" ht="105" x14ac:dyDescent="0.5">
      <c r="B116" s="24" t="s">
        <v>47</v>
      </c>
      <c r="C116" s="24" t="s">
        <v>30</v>
      </c>
      <c r="D116" s="24" t="s">
        <v>136</v>
      </c>
      <c r="E116" s="24" t="s">
        <v>137</v>
      </c>
      <c r="F116" s="24" t="s">
        <v>253</v>
      </c>
      <c r="G116" s="24" t="s">
        <v>19</v>
      </c>
      <c r="H116" s="24" t="s">
        <v>63</v>
      </c>
      <c r="I116" s="24" t="s">
        <v>289</v>
      </c>
      <c r="J116" s="24" t="s">
        <v>23</v>
      </c>
      <c r="K116" s="26">
        <v>100000</v>
      </c>
      <c r="L116" s="24" t="s">
        <v>547</v>
      </c>
      <c r="M116" s="26">
        <v>0</v>
      </c>
      <c r="N116" s="24" t="s">
        <v>448</v>
      </c>
      <c r="O116" s="24" t="s">
        <v>495</v>
      </c>
      <c r="P116" s="24" t="s">
        <v>300</v>
      </c>
      <c r="Q116" s="24"/>
    </row>
    <row r="117" spans="2:17" ht="231" x14ac:dyDescent="0.5">
      <c r="B117" s="24" t="s">
        <v>47</v>
      </c>
      <c r="C117" s="24" t="s">
        <v>36</v>
      </c>
      <c r="D117" s="24" t="s">
        <v>138</v>
      </c>
      <c r="E117" s="24" t="s">
        <v>543</v>
      </c>
      <c r="F117" s="24" t="s">
        <v>383</v>
      </c>
      <c r="G117" s="24" t="s">
        <v>19</v>
      </c>
      <c r="H117" s="24" t="s">
        <v>63</v>
      </c>
      <c r="I117" s="24" t="s">
        <v>529</v>
      </c>
      <c r="J117" s="24" t="s">
        <v>24</v>
      </c>
      <c r="K117" s="26">
        <v>250000</v>
      </c>
      <c r="L117" s="24" t="s">
        <v>547</v>
      </c>
      <c r="M117" s="26">
        <v>0</v>
      </c>
      <c r="N117" s="24" t="s">
        <v>448</v>
      </c>
      <c r="O117" s="24" t="s">
        <v>492</v>
      </c>
      <c r="P117" s="24" t="s">
        <v>300</v>
      </c>
      <c r="Q117" s="24"/>
    </row>
    <row r="118" spans="2:17" ht="336" x14ac:dyDescent="0.5">
      <c r="B118" s="24" t="s">
        <v>47</v>
      </c>
      <c r="C118" s="24" t="s">
        <v>30</v>
      </c>
      <c r="D118" s="24" t="s">
        <v>139</v>
      </c>
      <c r="E118" s="24" t="s">
        <v>140</v>
      </c>
      <c r="F118" s="24" t="s">
        <v>459</v>
      </c>
      <c r="G118" s="24" t="s">
        <v>19</v>
      </c>
      <c r="H118" s="24" t="s">
        <v>63</v>
      </c>
      <c r="I118" s="24" t="s">
        <v>529</v>
      </c>
      <c r="J118" s="24" t="s">
        <v>22</v>
      </c>
      <c r="K118" s="26">
        <v>1400000</v>
      </c>
      <c r="L118" s="24" t="s">
        <v>547</v>
      </c>
      <c r="M118" s="26">
        <v>0</v>
      </c>
      <c r="N118" s="24" t="s">
        <v>448</v>
      </c>
      <c r="O118" s="24" t="s">
        <v>492</v>
      </c>
      <c r="P118" s="24" t="s">
        <v>300</v>
      </c>
      <c r="Q118" s="24"/>
    </row>
    <row r="119" spans="2:17" ht="168" x14ac:dyDescent="0.5">
      <c r="B119" s="24" t="s">
        <v>47</v>
      </c>
      <c r="C119" s="24" t="s">
        <v>29</v>
      </c>
      <c r="D119" s="24" t="s">
        <v>141</v>
      </c>
      <c r="E119" s="24" t="s">
        <v>96</v>
      </c>
      <c r="F119" s="24" t="s">
        <v>460</v>
      </c>
      <c r="G119" s="24" t="s">
        <v>19</v>
      </c>
      <c r="H119" s="24" t="s">
        <v>64</v>
      </c>
      <c r="I119" s="24" t="s">
        <v>529</v>
      </c>
      <c r="J119" s="24" t="s">
        <v>22</v>
      </c>
      <c r="K119" s="26">
        <v>0</v>
      </c>
      <c r="L119" s="24" t="s">
        <v>547</v>
      </c>
      <c r="M119" s="24" t="s">
        <v>314</v>
      </c>
      <c r="N119" s="24" t="s">
        <v>315</v>
      </c>
      <c r="O119" s="24" t="s">
        <v>493</v>
      </c>
      <c r="P119" s="24" t="s">
        <v>518</v>
      </c>
      <c r="Q119" s="24"/>
    </row>
    <row r="120" spans="2:17" ht="105" x14ac:dyDescent="0.5">
      <c r="B120" s="24" t="s">
        <v>47</v>
      </c>
      <c r="C120" s="24" t="s">
        <v>29</v>
      </c>
      <c r="D120" s="24" t="s">
        <v>142</v>
      </c>
      <c r="E120" s="24" t="s">
        <v>143</v>
      </c>
      <c r="F120" s="24" t="s">
        <v>384</v>
      </c>
      <c r="G120" s="24" t="s">
        <v>19</v>
      </c>
      <c r="H120" s="24" t="s">
        <v>65</v>
      </c>
      <c r="I120" s="24" t="s">
        <v>529</v>
      </c>
      <c r="J120" s="24" t="s">
        <v>22</v>
      </c>
      <c r="K120" s="26">
        <v>250000</v>
      </c>
      <c r="L120" s="24" t="s">
        <v>547</v>
      </c>
      <c r="M120" s="26">
        <v>0</v>
      </c>
      <c r="N120" s="24" t="s">
        <v>448</v>
      </c>
      <c r="O120" s="24" t="s">
        <v>493</v>
      </c>
      <c r="P120" s="24" t="s">
        <v>312</v>
      </c>
      <c r="Q120" s="24"/>
    </row>
    <row r="121" spans="2:17" ht="105" x14ac:dyDescent="0.5">
      <c r="B121" s="24" t="s">
        <v>47</v>
      </c>
      <c r="C121" s="24" t="s">
        <v>29</v>
      </c>
      <c r="D121" s="24" t="s">
        <v>144</v>
      </c>
      <c r="E121" s="24" t="s">
        <v>145</v>
      </c>
      <c r="F121" s="24" t="s">
        <v>384</v>
      </c>
      <c r="G121" s="24" t="s">
        <v>19</v>
      </c>
      <c r="H121" s="24" t="s">
        <v>65</v>
      </c>
      <c r="I121" s="24" t="s">
        <v>529</v>
      </c>
      <c r="J121" s="24" t="s">
        <v>22</v>
      </c>
      <c r="K121" s="26">
        <v>250000</v>
      </c>
      <c r="L121" s="24" t="s">
        <v>547</v>
      </c>
      <c r="M121" s="26">
        <v>0</v>
      </c>
      <c r="N121" s="24" t="s">
        <v>448</v>
      </c>
      <c r="O121" s="24" t="s">
        <v>492</v>
      </c>
      <c r="P121" s="24" t="s">
        <v>312</v>
      </c>
      <c r="Q121" s="24"/>
    </row>
    <row r="122" spans="2:17" ht="105" x14ac:dyDescent="0.5">
      <c r="B122" s="24" t="s">
        <v>47</v>
      </c>
      <c r="C122" s="24" t="s">
        <v>30</v>
      </c>
      <c r="D122" s="24" t="s">
        <v>146</v>
      </c>
      <c r="E122" s="24" t="s">
        <v>362</v>
      </c>
      <c r="F122" s="24" t="s">
        <v>461</v>
      </c>
      <c r="G122" s="24" t="s">
        <v>19</v>
      </c>
      <c r="H122" s="24" t="s">
        <v>65</v>
      </c>
      <c r="I122" s="24" t="s">
        <v>529</v>
      </c>
      <c r="J122" s="24" t="s">
        <v>23</v>
      </c>
      <c r="K122" s="26">
        <v>250000</v>
      </c>
      <c r="L122" s="24" t="s">
        <v>547</v>
      </c>
      <c r="M122" s="26">
        <v>0</v>
      </c>
      <c r="N122" s="24" t="s">
        <v>448</v>
      </c>
      <c r="O122" s="24" t="s">
        <v>493</v>
      </c>
      <c r="P122" s="24" t="s">
        <v>312</v>
      </c>
      <c r="Q122" s="24"/>
    </row>
    <row r="123" spans="2:17" ht="105" x14ac:dyDescent="0.5">
      <c r="B123" s="24" t="s">
        <v>47</v>
      </c>
      <c r="C123" s="24" t="s">
        <v>490</v>
      </c>
      <c r="D123" s="24" t="s">
        <v>147</v>
      </c>
      <c r="E123" s="24" t="s">
        <v>363</v>
      </c>
      <c r="F123" s="24" t="s">
        <v>385</v>
      </c>
      <c r="G123" s="24" t="s">
        <v>19</v>
      </c>
      <c r="H123" s="24" t="s">
        <v>63</v>
      </c>
      <c r="I123" s="24" t="s">
        <v>529</v>
      </c>
      <c r="J123" s="24" t="s">
        <v>22</v>
      </c>
      <c r="K123" s="26">
        <v>400000</v>
      </c>
      <c r="L123" s="24" t="s">
        <v>547</v>
      </c>
      <c r="M123" s="26">
        <v>0</v>
      </c>
      <c r="N123" s="24"/>
      <c r="O123" s="24" t="s">
        <v>492</v>
      </c>
      <c r="P123" s="24" t="s">
        <v>300</v>
      </c>
      <c r="Q123" s="24"/>
    </row>
    <row r="124" spans="2:17" ht="105" x14ac:dyDescent="0.5">
      <c r="B124" s="24" t="s">
        <v>47</v>
      </c>
      <c r="C124" s="24" t="s">
        <v>36</v>
      </c>
      <c r="D124" s="24" t="s">
        <v>349</v>
      </c>
      <c r="E124" s="24" t="s">
        <v>364</v>
      </c>
      <c r="F124" s="24" t="s">
        <v>462</v>
      </c>
      <c r="G124" s="24" t="s">
        <v>19</v>
      </c>
      <c r="H124" s="24" t="s">
        <v>65</v>
      </c>
      <c r="I124" s="24" t="s">
        <v>529</v>
      </c>
      <c r="J124" s="24" t="s">
        <v>22</v>
      </c>
      <c r="K124" s="26">
        <v>50000</v>
      </c>
      <c r="L124" s="24" t="s">
        <v>547</v>
      </c>
      <c r="M124" s="26">
        <v>0</v>
      </c>
      <c r="N124" s="24" t="s">
        <v>448</v>
      </c>
      <c r="O124" s="24" t="s">
        <v>493</v>
      </c>
      <c r="P124" s="24" t="s">
        <v>312</v>
      </c>
      <c r="Q124" s="24"/>
    </row>
    <row r="125" spans="2:17" ht="105" x14ac:dyDescent="0.5">
      <c r="B125" s="24" t="s">
        <v>47</v>
      </c>
      <c r="C125" s="24" t="s">
        <v>490</v>
      </c>
      <c r="D125" s="24" t="s">
        <v>105</v>
      </c>
      <c r="E125" s="24" t="s">
        <v>106</v>
      </c>
      <c r="F125" s="24" t="s">
        <v>240</v>
      </c>
      <c r="G125" s="24" t="s">
        <v>19</v>
      </c>
      <c r="H125" s="24" t="s">
        <v>63</v>
      </c>
      <c r="I125" s="24" t="s">
        <v>529</v>
      </c>
      <c r="J125" s="24" t="s">
        <v>22</v>
      </c>
      <c r="K125" s="26">
        <v>200000</v>
      </c>
      <c r="L125" s="24" t="s">
        <v>547</v>
      </c>
      <c r="M125" s="26">
        <v>0</v>
      </c>
      <c r="N125" s="24" t="s">
        <v>448</v>
      </c>
      <c r="O125" s="24" t="s">
        <v>492</v>
      </c>
      <c r="P125" s="24" t="s">
        <v>300</v>
      </c>
      <c r="Q125" s="24"/>
    </row>
    <row r="126" spans="2:17" ht="252" x14ac:dyDescent="0.5">
      <c r="B126" s="24" t="s">
        <v>47</v>
      </c>
      <c r="C126" s="24" t="s">
        <v>490</v>
      </c>
      <c r="D126" s="24" t="s">
        <v>148</v>
      </c>
      <c r="E126" s="24" t="s">
        <v>149</v>
      </c>
      <c r="F126" s="24" t="s">
        <v>463</v>
      </c>
      <c r="G126" s="24" t="s">
        <v>19</v>
      </c>
      <c r="H126" s="24" t="s">
        <v>66</v>
      </c>
      <c r="I126" s="24" t="s">
        <v>529</v>
      </c>
      <c r="J126" s="24" t="s">
        <v>22</v>
      </c>
      <c r="K126" s="26">
        <v>5000000</v>
      </c>
      <c r="L126" s="24" t="s">
        <v>547</v>
      </c>
      <c r="M126" s="26">
        <v>0</v>
      </c>
      <c r="N126" s="24" t="s">
        <v>439</v>
      </c>
      <c r="O126" s="24" t="s">
        <v>493</v>
      </c>
      <c r="P126" s="24" t="s">
        <v>444</v>
      </c>
      <c r="Q126" s="24"/>
    </row>
    <row r="127" spans="2:17" ht="105" x14ac:dyDescent="0.5">
      <c r="B127" s="24" t="s">
        <v>47</v>
      </c>
      <c r="C127" s="24" t="s">
        <v>27</v>
      </c>
      <c r="D127" s="24" t="s">
        <v>150</v>
      </c>
      <c r="E127" s="24" t="s">
        <v>151</v>
      </c>
      <c r="F127" s="24" t="s">
        <v>254</v>
      </c>
      <c r="G127" s="24" t="s">
        <v>19</v>
      </c>
      <c r="H127" s="24" t="s">
        <v>66</v>
      </c>
      <c r="I127" s="24" t="s">
        <v>529</v>
      </c>
      <c r="J127" s="24" t="s">
        <v>22</v>
      </c>
      <c r="K127" s="26">
        <v>150000</v>
      </c>
      <c r="L127" s="24" t="s">
        <v>547</v>
      </c>
      <c r="M127" s="26">
        <v>0</v>
      </c>
      <c r="N127" s="24" t="s">
        <v>439</v>
      </c>
      <c r="O127" s="24" t="s">
        <v>493</v>
      </c>
      <c r="P127" s="24" t="s">
        <v>444</v>
      </c>
      <c r="Q127" s="24" t="s">
        <v>445</v>
      </c>
    </row>
    <row r="128" spans="2:17" ht="105" x14ac:dyDescent="0.5">
      <c r="B128" s="24" t="s">
        <v>47</v>
      </c>
      <c r="C128" s="24" t="s">
        <v>27</v>
      </c>
      <c r="D128" s="24" t="s">
        <v>152</v>
      </c>
      <c r="E128" s="24" t="s">
        <v>153</v>
      </c>
      <c r="F128" s="24" t="s">
        <v>255</v>
      </c>
      <c r="G128" s="24" t="s">
        <v>19</v>
      </c>
      <c r="H128" s="24" t="s">
        <v>318</v>
      </c>
      <c r="I128" s="24" t="s">
        <v>529</v>
      </c>
      <c r="J128" s="24" t="s">
        <v>22</v>
      </c>
      <c r="K128" s="26">
        <v>0</v>
      </c>
      <c r="L128" s="24" t="s">
        <v>547</v>
      </c>
      <c r="M128" s="26">
        <v>1000000</v>
      </c>
      <c r="N128" s="24" t="s">
        <v>439</v>
      </c>
      <c r="O128" s="24" t="s">
        <v>492</v>
      </c>
      <c r="P128" s="24" t="s">
        <v>642</v>
      </c>
      <c r="Q128" s="24" t="s">
        <v>485</v>
      </c>
    </row>
    <row r="129" spans="2:17" ht="105" x14ac:dyDescent="0.5">
      <c r="B129" s="24" t="s">
        <v>47</v>
      </c>
      <c r="C129" s="24" t="s">
        <v>36</v>
      </c>
      <c r="D129" s="24" t="s">
        <v>154</v>
      </c>
      <c r="E129" s="24" t="s">
        <v>102</v>
      </c>
      <c r="F129" s="24" t="s">
        <v>386</v>
      </c>
      <c r="G129" s="24" t="s">
        <v>19</v>
      </c>
      <c r="H129" s="24" t="s">
        <v>64</v>
      </c>
      <c r="I129" s="24" t="s">
        <v>295</v>
      </c>
      <c r="J129" s="24" t="s">
        <v>23</v>
      </c>
      <c r="K129" s="26">
        <v>150000</v>
      </c>
      <c r="L129" s="24" t="s">
        <v>547</v>
      </c>
      <c r="M129" s="26">
        <v>0</v>
      </c>
      <c r="N129" s="24" t="s">
        <v>448</v>
      </c>
      <c r="O129" s="24" t="s">
        <v>492</v>
      </c>
      <c r="P129" s="24" t="s">
        <v>300</v>
      </c>
      <c r="Q129" s="24"/>
    </row>
    <row r="130" spans="2:17" ht="189" x14ac:dyDescent="0.5">
      <c r="B130" s="24" t="s">
        <v>47</v>
      </c>
      <c r="C130" s="24" t="s">
        <v>27</v>
      </c>
      <c r="D130" s="24" t="s">
        <v>350</v>
      </c>
      <c r="E130" s="24" t="s">
        <v>365</v>
      </c>
      <c r="F130" s="24" t="s">
        <v>387</v>
      </c>
      <c r="G130" s="24" t="s">
        <v>19</v>
      </c>
      <c r="H130" s="24" t="s">
        <v>63</v>
      </c>
      <c r="I130" s="24" t="s">
        <v>378</v>
      </c>
      <c r="J130" s="24" t="s">
        <v>22</v>
      </c>
      <c r="K130" s="26">
        <v>100000</v>
      </c>
      <c r="L130" s="24" t="s">
        <v>547</v>
      </c>
      <c r="M130" s="26">
        <v>0</v>
      </c>
      <c r="N130" s="24" t="s">
        <v>448</v>
      </c>
      <c r="O130" s="24" t="s">
        <v>492</v>
      </c>
      <c r="P130" s="24" t="s">
        <v>527</v>
      </c>
      <c r="Q130" s="24"/>
    </row>
    <row r="131" spans="2:17" ht="105" x14ac:dyDescent="0.5">
      <c r="B131" s="24" t="s">
        <v>47</v>
      </c>
      <c r="C131" s="24" t="s">
        <v>27</v>
      </c>
      <c r="D131" s="24" t="s">
        <v>351</v>
      </c>
      <c r="E131" s="24" t="s">
        <v>366</v>
      </c>
      <c r="F131" s="24" t="s">
        <v>389</v>
      </c>
      <c r="G131" s="24" t="s">
        <v>19</v>
      </c>
      <c r="H131" s="24" t="s">
        <v>65</v>
      </c>
      <c r="I131" s="24" t="s">
        <v>529</v>
      </c>
      <c r="J131" s="24" t="s">
        <v>22</v>
      </c>
      <c r="K131" s="26">
        <v>1000000</v>
      </c>
      <c r="L131" s="24" t="s">
        <v>547</v>
      </c>
      <c r="M131" s="26">
        <v>0</v>
      </c>
      <c r="N131" s="24" t="s">
        <v>448</v>
      </c>
      <c r="O131" s="24" t="s">
        <v>493</v>
      </c>
      <c r="P131" s="24" t="s">
        <v>312</v>
      </c>
      <c r="Q131" s="24"/>
    </row>
    <row r="132" spans="2:17" ht="105" x14ac:dyDescent="0.5">
      <c r="B132" s="24" t="s">
        <v>47</v>
      </c>
      <c r="C132" s="24" t="s">
        <v>27</v>
      </c>
      <c r="D132" s="24" t="s">
        <v>352</v>
      </c>
      <c r="E132" s="24" t="s">
        <v>367</v>
      </c>
      <c r="F132" s="24" t="s">
        <v>388</v>
      </c>
      <c r="G132" s="24" t="s">
        <v>19</v>
      </c>
      <c r="H132" s="24" t="s">
        <v>65</v>
      </c>
      <c r="I132" s="24" t="s">
        <v>529</v>
      </c>
      <c r="J132" s="24" t="s">
        <v>22</v>
      </c>
      <c r="K132" s="26">
        <v>50000</v>
      </c>
      <c r="L132" s="24" t="s">
        <v>547</v>
      </c>
      <c r="M132" s="26">
        <v>0</v>
      </c>
      <c r="N132" s="24" t="s">
        <v>448</v>
      </c>
      <c r="O132" s="24" t="s">
        <v>493</v>
      </c>
      <c r="P132" s="24" t="s">
        <v>312</v>
      </c>
      <c r="Q132" s="24"/>
    </row>
    <row r="133" spans="2:17" ht="105" x14ac:dyDescent="0.5">
      <c r="B133" s="24" t="s">
        <v>47</v>
      </c>
      <c r="C133" s="24" t="s">
        <v>28</v>
      </c>
      <c r="D133" s="24" t="s">
        <v>353</v>
      </c>
      <c r="E133" s="24" t="s">
        <v>368</v>
      </c>
      <c r="F133" s="24" t="s">
        <v>389</v>
      </c>
      <c r="G133" s="24" t="s">
        <v>19</v>
      </c>
      <c r="H133" s="24" t="s">
        <v>65</v>
      </c>
      <c r="I133" s="24" t="s">
        <v>529</v>
      </c>
      <c r="J133" s="24" t="s">
        <v>22</v>
      </c>
      <c r="K133" s="26">
        <v>1000000</v>
      </c>
      <c r="L133" s="24" t="s">
        <v>547</v>
      </c>
      <c r="M133" s="26">
        <v>0</v>
      </c>
      <c r="N133" s="24" t="s">
        <v>448</v>
      </c>
      <c r="O133" s="24" t="s">
        <v>493</v>
      </c>
      <c r="P133" s="24" t="s">
        <v>312</v>
      </c>
      <c r="Q133" s="24"/>
    </row>
    <row r="134" spans="2:17" ht="105" x14ac:dyDescent="0.5">
      <c r="B134" s="24" t="s">
        <v>47</v>
      </c>
      <c r="C134" s="24" t="s">
        <v>490</v>
      </c>
      <c r="D134" s="24" t="s">
        <v>354</v>
      </c>
      <c r="E134" s="24" t="s">
        <v>369</v>
      </c>
      <c r="F134" s="24" t="s">
        <v>390</v>
      </c>
      <c r="G134" s="24" t="s">
        <v>19</v>
      </c>
      <c r="H134" s="24" t="s">
        <v>65</v>
      </c>
      <c r="I134" s="24" t="s">
        <v>529</v>
      </c>
      <c r="J134" s="24" t="s">
        <v>22</v>
      </c>
      <c r="K134" s="26">
        <v>10000000</v>
      </c>
      <c r="L134" s="24" t="s">
        <v>547</v>
      </c>
      <c r="M134" s="26">
        <v>0</v>
      </c>
      <c r="N134" s="24" t="s">
        <v>448</v>
      </c>
      <c r="O134" s="24" t="s">
        <v>493</v>
      </c>
      <c r="P134" s="24" t="s">
        <v>312</v>
      </c>
      <c r="Q134" s="24"/>
    </row>
    <row r="135" spans="2:17" ht="126" x14ac:dyDescent="0.5">
      <c r="B135" s="24" t="s">
        <v>47</v>
      </c>
      <c r="C135" s="24" t="s">
        <v>490</v>
      </c>
      <c r="D135" s="24" t="s">
        <v>107</v>
      </c>
      <c r="E135" s="24" t="s">
        <v>108</v>
      </c>
      <c r="F135" s="24" t="s">
        <v>241</v>
      </c>
      <c r="G135" s="24" t="s">
        <v>19</v>
      </c>
      <c r="H135" s="24" t="s">
        <v>63</v>
      </c>
      <c r="I135" s="24" t="s">
        <v>529</v>
      </c>
      <c r="J135" s="24" t="s">
        <v>22</v>
      </c>
      <c r="K135" s="26">
        <v>2000000</v>
      </c>
      <c r="L135" s="24" t="s">
        <v>547</v>
      </c>
      <c r="M135" s="26">
        <v>0</v>
      </c>
      <c r="N135" s="24" t="s">
        <v>448</v>
      </c>
      <c r="O135" s="24" t="s">
        <v>493</v>
      </c>
      <c r="P135" s="24" t="s">
        <v>300</v>
      </c>
      <c r="Q135" s="24"/>
    </row>
    <row r="136" spans="2:17" ht="105" x14ac:dyDescent="0.5">
      <c r="B136" s="24" t="s">
        <v>47</v>
      </c>
      <c r="C136" s="24" t="s">
        <v>27</v>
      </c>
      <c r="D136" s="24" t="s">
        <v>355</v>
      </c>
      <c r="E136" s="24" t="s">
        <v>370</v>
      </c>
      <c r="F136" s="24" t="s">
        <v>391</v>
      </c>
      <c r="G136" s="24" t="s">
        <v>19</v>
      </c>
      <c r="H136" s="24" t="s">
        <v>65</v>
      </c>
      <c r="I136" s="24" t="s">
        <v>529</v>
      </c>
      <c r="J136" s="24" t="s">
        <v>22</v>
      </c>
      <c r="K136" s="26">
        <v>0</v>
      </c>
      <c r="L136" s="24" t="s">
        <v>547</v>
      </c>
      <c r="M136" s="26">
        <v>0</v>
      </c>
      <c r="N136" s="24" t="s">
        <v>448</v>
      </c>
      <c r="O136" s="24" t="s">
        <v>493</v>
      </c>
      <c r="P136" s="24" t="s">
        <v>312</v>
      </c>
      <c r="Q136" s="24" t="s">
        <v>485</v>
      </c>
    </row>
    <row r="137" spans="2:17" ht="105" x14ac:dyDescent="0.5">
      <c r="B137" s="24" t="s">
        <v>47</v>
      </c>
      <c r="C137" s="24" t="s">
        <v>490</v>
      </c>
      <c r="D137" s="24" t="s">
        <v>356</v>
      </c>
      <c r="E137" s="24" t="s">
        <v>371</v>
      </c>
      <c r="F137" s="24" t="s">
        <v>392</v>
      </c>
      <c r="G137" s="24" t="s">
        <v>19</v>
      </c>
      <c r="H137" s="24" t="s">
        <v>65</v>
      </c>
      <c r="I137" s="24" t="s">
        <v>529</v>
      </c>
      <c r="J137" s="24" t="s">
        <v>22</v>
      </c>
      <c r="K137" s="26">
        <v>10000000</v>
      </c>
      <c r="L137" s="24" t="s">
        <v>547</v>
      </c>
      <c r="M137" s="26">
        <v>0</v>
      </c>
      <c r="N137" s="24" t="s">
        <v>448</v>
      </c>
      <c r="O137" s="24" t="s">
        <v>493</v>
      </c>
      <c r="P137" s="24" t="s">
        <v>312</v>
      </c>
      <c r="Q137" s="24"/>
    </row>
    <row r="138" spans="2:17" ht="105" x14ac:dyDescent="0.5">
      <c r="B138" s="24" t="s">
        <v>47</v>
      </c>
      <c r="C138" s="24" t="s">
        <v>490</v>
      </c>
      <c r="D138" s="24" t="s">
        <v>357</v>
      </c>
      <c r="E138" s="24" t="s">
        <v>372</v>
      </c>
      <c r="F138" s="24" t="s">
        <v>393</v>
      </c>
      <c r="G138" s="24" t="s">
        <v>19</v>
      </c>
      <c r="H138" s="24" t="s">
        <v>65</v>
      </c>
      <c r="I138" s="24" t="s">
        <v>529</v>
      </c>
      <c r="J138" s="24" t="s">
        <v>22</v>
      </c>
      <c r="K138" s="26">
        <v>10000000</v>
      </c>
      <c r="L138" s="24" t="s">
        <v>547</v>
      </c>
      <c r="M138" s="26">
        <v>0</v>
      </c>
      <c r="N138" s="24" t="s">
        <v>448</v>
      </c>
      <c r="O138" s="24" t="s">
        <v>493</v>
      </c>
      <c r="P138" s="24" t="s">
        <v>312</v>
      </c>
      <c r="Q138" s="24"/>
    </row>
    <row r="139" spans="2:17" ht="105" x14ac:dyDescent="0.5">
      <c r="B139" s="24" t="s">
        <v>47</v>
      </c>
      <c r="C139" s="24" t="s">
        <v>36</v>
      </c>
      <c r="D139" s="24" t="s">
        <v>632</v>
      </c>
      <c r="E139" s="34" t="s">
        <v>633</v>
      </c>
      <c r="F139" s="35" t="s">
        <v>634</v>
      </c>
      <c r="G139" s="24" t="s">
        <v>19</v>
      </c>
      <c r="H139" s="24" t="s">
        <v>63</v>
      </c>
      <c r="I139" s="24" t="s">
        <v>529</v>
      </c>
      <c r="J139" s="24" t="s">
        <v>22</v>
      </c>
      <c r="K139" s="26">
        <v>300000</v>
      </c>
      <c r="L139" s="24" t="s">
        <v>547</v>
      </c>
      <c r="M139" s="26">
        <v>0</v>
      </c>
      <c r="N139" s="24" t="s">
        <v>448</v>
      </c>
      <c r="O139" s="24" t="s">
        <v>498</v>
      </c>
      <c r="P139" s="24" t="s">
        <v>312</v>
      </c>
      <c r="Q139" s="24"/>
    </row>
    <row r="140" spans="2:17" ht="105" x14ac:dyDescent="0.5">
      <c r="B140" s="24" t="s">
        <v>47</v>
      </c>
      <c r="C140" s="24" t="s">
        <v>490</v>
      </c>
      <c r="D140" s="24" t="s">
        <v>109</v>
      </c>
      <c r="E140" s="24" t="s">
        <v>464</v>
      </c>
      <c r="F140" s="24" t="s">
        <v>380</v>
      </c>
      <c r="G140" s="24" t="s">
        <v>19</v>
      </c>
      <c r="H140" s="24" t="s">
        <v>63</v>
      </c>
      <c r="I140" s="24" t="s">
        <v>529</v>
      </c>
      <c r="J140" s="24" t="s">
        <v>22</v>
      </c>
      <c r="K140" s="26">
        <v>250000</v>
      </c>
      <c r="L140" s="24" t="s">
        <v>547</v>
      </c>
      <c r="M140" s="26">
        <v>0</v>
      </c>
      <c r="N140" s="24" t="s">
        <v>448</v>
      </c>
      <c r="O140" s="24" t="s">
        <v>493</v>
      </c>
      <c r="P140" s="24" t="s">
        <v>300</v>
      </c>
      <c r="Q140" s="24"/>
    </row>
    <row r="141" spans="2:17" ht="105" x14ac:dyDescent="0.5">
      <c r="B141" s="24" t="s">
        <v>47</v>
      </c>
      <c r="C141" s="24" t="s">
        <v>29</v>
      </c>
      <c r="D141" s="24" t="s">
        <v>110</v>
      </c>
      <c r="E141" s="24" t="s">
        <v>111</v>
      </c>
      <c r="F141" s="24" t="s">
        <v>242</v>
      </c>
      <c r="G141" s="24" t="s">
        <v>19</v>
      </c>
      <c r="H141" s="24" t="s">
        <v>63</v>
      </c>
      <c r="I141" s="24" t="s">
        <v>529</v>
      </c>
      <c r="J141" s="24" t="s">
        <v>22</v>
      </c>
      <c r="K141" s="26">
        <v>150000</v>
      </c>
      <c r="L141" s="24" t="s">
        <v>547</v>
      </c>
      <c r="M141" s="26">
        <v>0</v>
      </c>
      <c r="N141" s="24" t="s">
        <v>448</v>
      </c>
      <c r="O141" s="24" t="s">
        <v>492</v>
      </c>
      <c r="P141" s="24" t="s">
        <v>300</v>
      </c>
      <c r="Q141" s="24"/>
    </row>
    <row r="142" spans="2:17" ht="105" x14ac:dyDescent="0.5">
      <c r="B142" s="24" t="s">
        <v>47</v>
      </c>
      <c r="C142" s="24" t="s">
        <v>29</v>
      </c>
      <c r="D142" s="24" t="s">
        <v>112</v>
      </c>
      <c r="E142" s="24" t="s">
        <v>113</v>
      </c>
      <c r="F142" s="24" t="s">
        <v>381</v>
      </c>
      <c r="G142" s="24" t="s">
        <v>19</v>
      </c>
      <c r="H142" s="24" t="s">
        <v>63</v>
      </c>
      <c r="I142" s="24" t="s">
        <v>529</v>
      </c>
      <c r="J142" s="24" t="s">
        <v>22</v>
      </c>
      <c r="K142" s="26">
        <v>1000000</v>
      </c>
      <c r="L142" s="24" t="s">
        <v>547</v>
      </c>
      <c r="M142" s="26">
        <v>0</v>
      </c>
      <c r="N142" s="24" t="s">
        <v>448</v>
      </c>
      <c r="O142" s="24" t="s">
        <v>493</v>
      </c>
      <c r="P142" s="24" t="s">
        <v>300</v>
      </c>
      <c r="Q142" s="24"/>
    </row>
    <row r="143" spans="2:17" ht="126" x14ac:dyDescent="0.5">
      <c r="B143" s="24" t="s">
        <v>47</v>
      </c>
      <c r="C143" s="24" t="s">
        <v>36</v>
      </c>
      <c r="D143" s="24" t="s">
        <v>114</v>
      </c>
      <c r="E143" s="24" t="s">
        <v>115</v>
      </c>
      <c r="F143" s="24" t="s">
        <v>243</v>
      </c>
      <c r="G143" s="24" t="s">
        <v>19</v>
      </c>
      <c r="H143" s="24" t="s">
        <v>63</v>
      </c>
      <c r="I143" s="24" t="s">
        <v>529</v>
      </c>
      <c r="J143" s="24" t="s">
        <v>24</v>
      </c>
      <c r="K143" s="26">
        <v>100000</v>
      </c>
      <c r="L143" s="24" t="s">
        <v>547</v>
      </c>
      <c r="M143" s="26">
        <v>0</v>
      </c>
      <c r="N143" s="24" t="s">
        <v>448</v>
      </c>
      <c r="O143" s="24" t="s">
        <v>494</v>
      </c>
      <c r="P143" s="24" t="s">
        <v>526</v>
      </c>
      <c r="Q143" s="24"/>
    </row>
    <row r="144" spans="2:17" ht="105" x14ac:dyDescent="0.5">
      <c r="B144" s="24" t="s">
        <v>48</v>
      </c>
      <c r="C144" s="24" t="s">
        <v>31</v>
      </c>
      <c r="D144" s="24" t="s">
        <v>164</v>
      </c>
      <c r="E144" s="24" t="s">
        <v>96</v>
      </c>
      <c r="F144" s="24" t="s">
        <v>259</v>
      </c>
      <c r="G144" s="24" t="s">
        <v>19</v>
      </c>
      <c r="H144" s="24" t="s">
        <v>64</v>
      </c>
      <c r="I144" s="24" t="s">
        <v>529</v>
      </c>
      <c r="J144" s="24" t="s">
        <v>22</v>
      </c>
      <c r="K144" s="26">
        <v>0</v>
      </c>
      <c r="L144" s="24" t="s">
        <v>547</v>
      </c>
      <c r="M144" s="24" t="s">
        <v>314</v>
      </c>
      <c r="N144" s="24" t="s">
        <v>315</v>
      </c>
      <c r="O144" s="24" t="s">
        <v>493</v>
      </c>
      <c r="P144" s="24" t="s">
        <v>518</v>
      </c>
      <c r="Q144" s="24"/>
    </row>
    <row r="145" spans="2:17" ht="105" x14ac:dyDescent="0.5">
      <c r="B145" s="24" t="s">
        <v>48</v>
      </c>
      <c r="C145" s="24" t="s">
        <v>31</v>
      </c>
      <c r="D145" s="24" t="s">
        <v>165</v>
      </c>
      <c r="E145" s="24" t="s">
        <v>166</v>
      </c>
      <c r="F145" s="24" t="s">
        <v>260</v>
      </c>
      <c r="G145" s="24" t="s">
        <v>19</v>
      </c>
      <c r="H145" s="24" t="s">
        <v>63</v>
      </c>
      <c r="I145" s="24" t="s">
        <v>529</v>
      </c>
      <c r="J145" s="24" t="s">
        <v>22</v>
      </c>
      <c r="K145" s="26">
        <v>900000</v>
      </c>
      <c r="L145" s="24" t="s">
        <v>547</v>
      </c>
      <c r="M145" s="26">
        <v>0</v>
      </c>
      <c r="N145" s="24" t="s">
        <v>448</v>
      </c>
      <c r="O145" s="24" t="s">
        <v>493</v>
      </c>
      <c r="P145" s="24" t="s">
        <v>300</v>
      </c>
      <c r="Q145" s="24"/>
    </row>
    <row r="146" spans="2:17" ht="126" x14ac:dyDescent="0.5">
      <c r="B146" s="24" t="s">
        <v>48</v>
      </c>
      <c r="C146" s="24" t="s">
        <v>31</v>
      </c>
      <c r="D146" s="24" t="s">
        <v>167</v>
      </c>
      <c r="E146" s="24" t="s">
        <v>168</v>
      </c>
      <c r="F146" s="24" t="s">
        <v>261</v>
      </c>
      <c r="G146" s="24" t="s">
        <v>19</v>
      </c>
      <c r="H146" s="24" t="s">
        <v>63</v>
      </c>
      <c r="I146" s="24" t="s">
        <v>529</v>
      </c>
      <c r="J146" s="24" t="s">
        <v>22</v>
      </c>
      <c r="K146" s="26">
        <v>1750000</v>
      </c>
      <c r="L146" s="24" t="s">
        <v>547</v>
      </c>
      <c r="M146" s="26">
        <v>0</v>
      </c>
      <c r="N146" s="24" t="s">
        <v>448</v>
      </c>
      <c r="O146" s="24" t="s">
        <v>492</v>
      </c>
      <c r="P146" s="24" t="s">
        <v>300</v>
      </c>
      <c r="Q146" s="24"/>
    </row>
    <row r="147" spans="2:17" ht="105" x14ac:dyDescent="0.5">
      <c r="B147" s="24" t="s">
        <v>48</v>
      </c>
      <c r="C147" s="24" t="s">
        <v>31</v>
      </c>
      <c r="D147" s="24" t="s">
        <v>169</v>
      </c>
      <c r="E147" s="24" t="s">
        <v>170</v>
      </c>
      <c r="F147" s="24" t="s">
        <v>246</v>
      </c>
      <c r="G147" s="24" t="s">
        <v>19</v>
      </c>
      <c r="H147" s="24" t="s">
        <v>66</v>
      </c>
      <c r="I147" s="24" t="s">
        <v>529</v>
      </c>
      <c r="J147" s="24" t="s">
        <v>22</v>
      </c>
      <c r="K147" s="26">
        <v>1000000</v>
      </c>
      <c r="L147" s="24" t="s">
        <v>547</v>
      </c>
      <c r="M147" s="26">
        <v>0</v>
      </c>
      <c r="N147" s="24" t="s">
        <v>439</v>
      </c>
      <c r="O147" s="24" t="s">
        <v>493</v>
      </c>
      <c r="P147" s="24" t="s">
        <v>444</v>
      </c>
      <c r="Q147" s="24"/>
    </row>
    <row r="148" spans="2:17" ht="210" x14ac:dyDescent="0.5">
      <c r="B148" s="24" t="s">
        <v>48</v>
      </c>
      <c r="C148" s="24" t="s">
        <v>31</v>
      </c>
      <c r="D148" s="24" t="s">
        <v>171</v>
      </c>
      <c r="E148" s="24" t="s">
        <v>172</v>
      </c>
      <c r="F148" s="24" t="s">
        <v>630</v>
      </c>
      <c r="G148" s="24" t="s">
        <v>19</v>
      </c>
      <c r="H148" s="24" t="s">
        <v>63</v>
      </c>
      <c r="I148" s="24" t="s">
        <v>289</v>
      </c>
      <c r="J148" s="24" t="s">
        <v>22</v>
      </c>
      <c r="K148" s="26">
        <v>3500000</v>
      </c>
      <c r="L148" s="24" t="s">
        <v>547</v>
      </c>
      <c r="M148" s="26">
        <v>0</v>
      </c>
      <c r="N148" s="24" t="s">
        <v>448</v>
      </c>
      <c r="O148" s="24" t="s">
        <v>493</v>
      </c>
      <c r="P148" s="24" t="s">
        <v>300</v>
      </c>
      <c r="Q148" s="24"/>
    </row>
    <row r="149" spans="2:17" ht="105" x14ac:dyDescent="0.5">
      <c r="B149" s="24" t="s">
        <v>48</v>
      </c>
      <c r="C149" s="24" t="s">
        <v>31</v>
      </c>
      <c r="D149" s="24" t="s">
        <v>173</v>
      </c>
      <c r="E149" s="24" t="s">
        <v>102</v>
      </c>
      <c r="F149" s="24" t="s">
        <v>262</v>
      </c>
      <c r="G149" s="24" t="s">
        <v>19</v>
      </c>
      <c r="H149" s="24" t="s">
        <v>64</v>
      </c>
      <c r="I149" s="24" t="s">
        <v>295</v>
      </c>
      <c r="J149" s="24" t="s">
        <v>23</v>
      </c>
      <c r="K149" s="26">
        <v>75000</v>
      </c>
      <c r="L149" s="24" t="s">
        <v>547</v>
      </c>
      <c r="M149" s="26">
        <v>0</v>
      </c>
      <c r="N149" s="24" t="s">
        <v>315</v>
      </c>
      <c r="O149" s="24" t="s">
        <v>492</v>
      </c>
      <c r="P149" s="24" t="s">
        <v>300</v>
      </c>
      <c r="Q149" s="24"/>
    </row>
    <row r="150" spans="2:17" ht="210" x14ac:dyDescent="0.5">
      <c r="B150" s="24" t="s">
        <v>48</v>
      </c>
      <c r="C150" s="24" t="s">
        <v>31</v>
      </c>
      <c r="D150" s="24" t="s">
        <v>544</v>
      </c>
      <c r="E150" s="24" t="s">
        <v>545</v>
      </c>
      <c r="F150" s="24" t="s">
        <v>643</v>
      </c>
      <c r="G150" s="24" t="s">
        <v>19</v>
      </c>
      <c r="H150" s="24" t="s">
        <v>65</v>
      </c>
      <c r="I150" s="24" t="s">
        <v>529</v>
      </c>
      <c r="J150" s="24" t="s">
        <v>23</v>
      </c>
      <c r="K150" s="26">
        <v>500000</v>
      </c>
      <c r="L150" s="24" t="s">
        <v>547</v>
      </c>
      <c r="M150" s="26">
        <v>0</v>
      </c>
      <c r="N150" s="24" t="s">
        <v>448</v>
      </c>
      <c r="O150" s="24" t="s">
        <v>493</v>
      </c>
      <c r="P150" s="24" t="s">
        <v>300</v>
      </c>
      <c r="Q150" s="24"/>
    </row>
    <row r="151" spans="2:17" ht="105" x14ac:dyDescent="0.5">
      <c r="B151" s="24" t="s">
        <v>49</v>
      </c>
      <c r="C151" s="24" t="s">
        <v>32</v>
      </c>
      <c r="D151" s="24" t="s">
        <v>155</v>
      </c>
      <c r="E151" s="24" t="s">
        <v>96</v>
      </c>
      <c r="F151" s="24" t="s">
        <v>256</v>
      </c>
      <c r="G151" s="24" t="s">
        <v>19</v>
      </c>
      <c r="H151" s="24" t="s">
        <v>64</v>
      </c>
      <c r="I151" s="24" t="s">
        <v>529</v>
      </c>
      <c r="J151" s="24" t="s">
        <v>22</v>
      </c>
      <c r="K151" s="26">
        <v>0</v>
      </c>
      <c r="L151" s="24" t="s">
        <v>547</v>
      </c>
      <c r="M151" s="24" t="s">
        <v>314</v>
      </c>
      <c r="N151" s="24" t="s">
        <v>315</v>
      </c>
      <c r="O151" s="24" t="s">
        <v>493</v>
      </c>
      <c r="P151" s="24" t="s">
        <v>518</v>
      </c>
      <c r="Q151" s="24"/>
    </row>
    <row r="152" spans="2:17" ht="105" x14ac:dyDescent="0.5">
      <c r="B152" s="24" t="s">
        <v>49</v>
      </c>
      <c r="C152" s="24" t="s">
        <v>32</v>
      </c>
      <c r="D152" s="24" t="s">
        <v>358</v>
      </c>
      <c r="E152" s="24" t="s">
        <v>373</v>
      </c>
      <c r="F152" s="24" t="s">
        <v>384</v>
      </c>
      <c r="G152" s="24" t="s">
        <v>19</v>
      </c>
      <c r="H152" s="24" t="s">
        <v>65</v>
      </c>
      <c r="I152" s="24" t="s">
        <v>529</v>
      </c>
      <c r="J152" s="24" t="s">
        <v>22</v>
      </c>
      <c r="K152" s="26">
        <v>250000</v>
      </c>
      <c r="L152" s="24" t="s">
        <v>547</v>
      </c>
      <c r="M152" s="26">
        <v>0</v>
      </c>
      <c r="N152" s="24" t="s">
        <v>448</v>
      </c>
      <c r="O152" s="24" t="s">
        <v>493</v>
      </c>
      <c r="P152" s="24" t="s">
        <v>312</v>
      </c>
      <c r="Q152" s="24"/>
    </row>
    <row r="153" spans="2:17" ht="189" x14ac:dyDescent="0.5">
      <c r="B153" s="24" t="s">
        <v>49</v>
      </c>
      <c r="C153" s="24" t="s">
        <v>32</v>
      </c>
      <c r="D153" s="24" t="s">
        <v>156</v>
      </c>
      <c r="E153" s="24" t="s">
        <v>157</v>
      </c>
      <c r="F153" s="24" t="s">
        <v>394</v>
      </c>
      <c r="G153" s="24" t="s">
        <v>19</v>
      </c>
      <c r="H153" s="24" t="s">
        <v>63</v>
      </c>
      <c r="I153" s="24" t="s">
        <v>529</v>
      </c>
      <c r="J153" s="24" t="s">
        <v>22</v>
      </c>
      <c r="K153" s="26">
        <v>200000</v>
      </c>
      <c r="L153" s="24" t="s">
        <v>547</v>
      </c>
      <c r="M153" s="26">
        <v>0</v>
      </c>
      <c r="N153" s="24" t="s">
        <v>448</v>
      </c>
      <c r="O153" s="24" t="s">
        <v>495</v>
      </c>
      <c r="P153" s="24" t="s">
        <v>300</v>
      </c>
      <c r="Q153" s="24"/>
    </row>
    <row r="154" spans="2:17" ht="126" x14ac:dyDescent="0.5">
      <c r="B154" s="24" t="s">
        <v>49</v>
      </c>
      <c r="C154" s="24" t="s">
        <v>32</v>
      </c>
      <c r="D154" s="24" t="s">
        <v>158</v>
      </c>
      <c r="E154" s="24" t="s">
        <v>159</v>
      </c>
      <c r="F154" s="24" t="s">
        <v>631</v>
      </c>
      <c r="G154" s="24" t="s">
        <v>19</v>
      </c>
      <c r="H154" s="24" t="s">
        <v>63</v>
      </c>
      <c r="I154" s="24" t="s">
        <v>529</v>
      </c>
      <c r="J154" s="24" t="s">
        <v>22</v>
      </c>
      <c r="K154" s="26">
        <v>5000000</v>
      </c>
      <c r="L154" s="24" t="s">
        <v>547</v>
      </c>
      <c r="M154" s="26">
        <v>0</v>
      </c>
      <c r="N154" s="24" t="s">
        <v>448</v>
      </c>
      <c r="O154" s="24" t="s">
        <v>493</v>
      </c>
      <c r="P154" s="24" t="s">
        <v>300</v>
      </c>
      <c r="Q154" s="24"/>
    </row>
    <row r="155" spans="2:17" ht="105" x14ac:dyDescent="0.5">
      <c r="B155" s="24" t="s">
        <v>49</v>
      </c>
      <c r="C155" s="24" t="s">
        <v>32</v>
      </c>
      <c r="D155" s="24" t="s">
        <v>160</v>
      </c>
      <c r="E155" s="24" t="s">
        <v>161</v>
      </c>
      <c r="F155" s="24" t="s">
        <v>257</v>
      </c>
      <c r="G155" s="24" t="s">
        <v>19</v>
      </c>
      <c r="H155" s="24" t="s">
        <v>318</v>
      </c>
      <c r="I155" s="24" t="s">
        <v>529</v>
      </c>
      <c r="J155" s="24" t="s">
        <v>22</v>
      </c>
      <c r="K155" s="26">
        <v>1500000</v>
      </c>
      <c r="L155" s="24" t="s">
        <v>547</v>
      </c>
      <c r="M155" s="26">
        <v>0</v>
      </c>
      <c r="N155" s="24" t="s">
        <v>439</v>
      </c>
      <c r="O155" s="24" t="s">
        <v>493</v>
      </c>
      <c r="P155" s="24" t="s">
        <v>300</v>
      </c>
      <c r="Q155" s="24"/>
    </row>
    <row r="156" spans="2:17" ht="105" x14ac:dyDescent="0.5">
      <c r="B156" s="24" t="s">
        <v>49</v>
      </c>
      <c r="C156" s="24" t="s">
        <v>32</v>
      </c>
      <c r="D156" s="24" t="s">
        <v>162</v>
      </c>
      <c r="E156" s="24" t="s">
        <v>163</v>
      </c>
      <c r="F156" s="24" t="s">
        <v>258</v>
      </c>
      <c r="G156" s="24" t="s">
        <v>19</v>
      </c>
      <c r="H156" s="24" t="s">
        <v>63</v>
      </c>
      <c r="I156" s="24" t="s">
        <v>529</v>
      </c>
      <c r="J156" s="24" t="s">
        <v>22</v>
      </c>
      <c r="K156" s="26">
        <v>750000</v>
      </c>
      <c r="L156" s="24" t="s">
        <v>547</v>
      </c>
      <c r="M156" s="26">
        <v>0</v>
      </c>
      <c r="N156" s="24" t="s">
        <v>448</v>
      </c>
      <c r="O156" s="24" t="s">
        <v>493</v>
      </c>
      <c r="P156" s="24" t="s">
        <v>486</v>
      </c>
      <c r="Q156" s="24" t="s">
        <v>487</v>
      </c>
    </row>
    <row r="157" spans="2:17" ht="105" x14ac:dyDescent="0.5">
      <c r="B157" s="24" t="s">
        <v>50</v>
      </c>
      <c r="C157" s="24" t="s">
        <v>33</v>
      </c>
      <c r="D157" s="24" t="s">
        <v>174</v>
      </c>
      <c r="E157" s="24" t="s">
        <v>96</v>
      </c>
      <c r="F157" s="24" t="s">
        <v>263</v>
      </c>
      <c r="G157" s="24" t="s">
        <v>19</v>
      </c>
      <c r="H157" s="24" t="s">
        <v>64</v>
      </c>
      <c r="I157" s="24" t="s">
        <v>529</v>
      </c>
      <c r="J157" s="24" t="s">
        <v>22</v>
      </c>
      <c r="K157" s="26">
        <v>0</v>
      </c>
      <c r="L157" s="24" t="s">
        <v>547</v>
      </c>
      <c r="M157" s="24" t="s">
        <v>314</v>
      </c>
      <c r="N157" s="24" t="s">
        <v>315</v>
      </c>
      <c r="O157" s="24" t="s">
        <v>493</v>
      </c>
      <c r="P157" s="24" t="s">
        <v>518</v>
      </c>
      <c r="Q157" s="24"/>
    </row>
    <row r="158" spans="2:17" ht="105" x14ac:dyDescent="0.5">
      <c r="B158" s="24" t="s">
        <v>50</v>
      </c>
      <c r="C158" s="24" t="s">
        <v>33</v>
      </c>
      <c r="D158" s="24" t="s">
        <v>187</v>
      </c>
      <c r="E158" s="24" t="s">
        <v>188</v>
      </c>
      <c r="F158" s="24" t="s">
        <v>246</v>
      </c>
      <c r="G158" s="24" t="s">
        <v>19</v>
      </c>
      <c r="H158" s="24" t="s">
        <v>66</v>
      </c>
      <c r="I158" s="24" t="s">
        <v>529</v>
      </c>
      <c r="J158" s="24" t="s">
        <v>22</v>
      </c>
      <c r="K158" s="26">
        <v>350000</v>
      </c>
      <c r="L158" s="24" t="s">
        <v>547</v>
      </c>
      <c r="M158" s="26">
        <v>0</v>
      </c>
      <c r="N158" s="24" t="s">
        <v>439</v>
      </c>
      <c r="O158" s="24" t="s">
        <v>493</v>
      </c>
      <c r="P158" s="24" t="s">
        <v>444</v>
      </c>
      <c r="Q158" s="24"/>
    </row>
    <row r="159" spans="2:17" ht="168" x14ac:dyDescent="0.5">
      <c r="B159" s="24" t="s">
        <v>50</v>
      </c>
      <c r="C159" s="24" t="s">
        <v>37</v>
      </c>
      <c r="D159" s="24" t="s">
        <v>189</v>
      </c>
      <c r="E159" s="24" t="s">
        <v>546</v>
      </c>
      <c r="F159" s="24" t="s">
        <v>269</v>
      </c>
      <c r="G159" s="24" t="s">
        <v>19</v>
      </c>
      <c r="H159" s="24" t="s">
        <v>63</v>
      </c>
      <c r="I159" s="24" t="s">
        <v>529</v>
      </c>
      <c r="J159" s="24" t="s">
        <v>24</v>
      </c>
      <c r="K159" s="26">
        <v>2000000</v>
      </c>
      <c r="L159" s="24" t="s">
        <v>547</v>
      </c>
      <c r="M159" s="26">
        <v>0</v>
      </c>
      <c r="N159" s="24" t="s">
        <v>448</v>
      </c>
      <c r="O159" s="24" t="s">
        <v>494</v>
      </c>
      <c r="P159" s="24" t="s">
        <v>312</v>
      </c>
      <c r="Q159" s="24"/>
    </row>
    <row r="160" spans="2:17" ht="105" x14ac:dyDescent="0.5">
      <c r="B160" s="24" t="s">
        <v>50</v>
      </c>
      <c r="C160" s="24" t="s">
        <v>33</v>
      </c>
      <c r="D160" s="24" t="s">
        <v>190</v>
      </c>
      <c r="E160" s="24" t="s">
        <v>102</v>
      </c>
      <c r="F160" s="24" t="s">
        <v>262</v>
      </c>
      <c r="G160" s="24" t="s">
        <v>19</v>
      </c>
      <c r="H160" s="24" t="s">
        <v>64</v>
      </c>
      <c r="I160" s="24" t="s">
        <v>295</v>
      </c>
      <c r="J160" s="24" t="s">
        <v>22</v>
      </c>
      <c r="K160" s="26">
        <v>150000</v>
      </c>
      <c r="L160" s="24" t="s">
        <v>547</v>
      </c>
      <c r="M160" s="26">
        <v>0</v>
      </c>
      <c r="N160" s="24" t="s">
        <v>448</v>
      </c>
      <c r="O160" s="24" t="s">
        <v>492</v>
      </c>
      <c r="P160" s="24" t="s">
        <v>300</v>
      </c>
      <c r="Q160" s="24"/>
    </row>
    <row r="161" spans="2:17" ht="189" x14ac:dyDescent="0.5">
      <c r="B161" s="24" t="s">
        <v>50</v>
      </c>
      <c r="C161" s="24" t="s">
        <v>33</v>
      </c>
      <c r="D161" s="24" t="s">
        <v>359</v>
      </c>
      <c r="E161" s="24" t="s">
        <v>374</v>
      </c>
      <c r="F161" s="24" t="s">
        <v>548</v>
      </c>
      <c r="G161" s="24" t="s">
        <v>19</v>
      </c>
      <c r="H161" s="24" t="s">
        <v>63</v>
      </c>
      <c r="I161" s="24" t="s">
        <v>529</v>
      </c>
      <c r="J161" s="24" t="s">
        <v>23</v>
      </c>
      <c r="K161" s="26">
        <v>800000</v>
      </c>
      <c r="L161" s="24" t="s">
        <v>547</v>
      </c>
      <c r="M161" s="26">
        <v>0</v>
      </c>
      <c r="N161" s="24" t="s">
        <v>448</v>
      </c>
      <c r="O161" s="24" t="s">
        <v>494</v>
      </c>
      <c r="P161" s="24" t="s">
        <v>300</v>
      </c>
      <c r="Q161" s="24"/>
    </row>
    <row r="162" spans="2:17" ht="210" x14ac:dyDescent="0.5">
      <c r="B162" s="24" t="s">
        <v>50</v>
      </c>
      <c r="C162" s="24" t="s">
        <v>33</v>
      </c>
      <c r="D162" s="24" t="s">
        <v>175</v>
      </c>
      <c r="E162" s="24" t="s">
        <v>176</v>
      </c>
      <c r="F162" s="24" t="s">
        <v>264</v>
      </c>
      <c r="G162" s="24" t="s">
        <v>19</v>
      </c>
      <c r="H162" s="24" t="s">
        <v>63</v>
      </c>
      <c r="I162" s="24" t="s">
        <v>529</v>
      </c>
      <c r="J162" s="24" t="s">
        <v>22</v>
      </c>
      <c r="K162" s="26">
        <v>500000</v>
      </c>
      <c r="L162" s="24" t="s">
        <v>547</v>
      </c>
      <c r="M162" s="26">
        <v>0</v>
      </c>
      <c r="N162" s="24" t="s">
        <v>448</v>
      </c>
      <c r="O162" s="24" t="s">
        <v>493</v>
      </c>
      <c r="P162" s="24" t="s">
        <v>300</v>
      </c>
      <c r="Q162" s="24"/>
    </row>
    <row r="163" spans="2:17" ht="147" x14ac:dyDescent="0.5">
      <c r="B163" s="24" t="s">
        <v>50</v>
      </c>
      <c r="C163" s="24" t="s">
        <v>33</v>
      </c>
      <c r="D163" s="24" t="s">
        <v>177</v>
      </c>
      <c r="E163" s="24" t="s">
        <v>178</v>
      </c>
      <c r="F163" s="24" t="s">
        <v>265</v>
      </c>
      <c r="G163" s="24" t="s">
        <v>19</v>
      </c>
      <c r="H163" s="24" t="s">
        <v>63</v>
      </c>
      <c r="I163" s="24" t="s">
        <v>529</v>
      </c>
      <c r="J163" s="24" t="s">
        <v>22</v>
      </c>
      <c r="K163" s="26">
        <v>2000000</v>
      </c>
      <c r="L163" s="24" t="s">
        <v>547</v>
      </c>
      <c r="M163" s="26">
        <v>0</v>
      </c>
      <c r="N163" s="24" t="s">
        <v>448</v>
      </c>
      <c r="O163" s="24" t="s">
        <v>493</v>
      </c>
      <c r="P163" s="24" t="s">
        <v>300</v>
      </c>
      <c r="Q163" s="24"/>
    </row>
    <row r="164" spans="2:17" ht="105" x14ac:dyDescent="0.5">
      <c r="B164" s="24" t="s">
        <v>50</v>
      </c>
      <c r="C164" s="24" t="s">
        <v>33</v>
      </c>
      <c r="D164" s="24" t="s">
        <v>179</v>
      </c>
      <c r="E164" s="24" t="s">
        <v>180</v>
      </c>
      <c r="F164" s="24" t="s">
        <v>395</v>
      </c>
      <c r="G164" s="24" t="s">
        <v>19</v>
      </c>
      <c r="H164" s="24" t="s">
        <v>63</v>
      </c>
      <c r="I164" s="24" t="s">
        <v>529</v>
      </c>
      <c r="J164" s="24" t="s">
        <v>22</v>
      </c>
      <c r="K164" s="26">
        <v>380000</v>
      </c>
      <c r="L164" s="24" t="s">
        <v>547</v>
      </c>
      <c r="M164" s="26">
        <v>0</v>
      </c>
      <c r="N164" s="24" t="s">
        <v>448</v>
      </c>
      <c r="O164" s="24" t="s">
        <v>493</v>
      </c>
      <c r="P164" s="24" t="s">
        <v>300</v>
      </c>
      <c r="Q164" s="24"/>
    </row>
    <row r="165" spans="2:17" ht="168" x14ac:dyDescent="0.5">
      <c r="B165" s="24" t="s">
        <v>50</v>
      </c>
      <c r="C165" s="24" t="s">
        <v>33</v>
      </c>
      <c r="D165" s="24" t="s">
        <v>181</v>
      </c>
      <c r="E165" s="24" t="s">
        <v>182</v>
      </c>
      <c r="F165" s="24" t="s">
        <v>266</v>
      </c>
      <c r="G165" s="24" t="s">
        <v>19</v>
      </c>
      <c r="H165" s="24" t="s">
        <v>63</v>
      </c>
      <c r="I165" s="24" t="s">
        <v>529</v>
      </c>
      <c r="J165" s="24" t="s">
        <v>22</v>
      </c>
      <c r="K165" s="26">
        <v>620000</v>
      </c>
      <c r="L165" s="24" t="s">
        <v>547</v>
      </c>
      <c r="M165" s="26">
        <v>0</v>
      </c>
      <c r="N165" s="24" t="s">
        <v>448</v>
      </c>
      <c r="O165" s="24" t="s">
        <v>493</v>
      </c>
      <c r="P165" s="24" t="s">
        <v>300</v>
      </c>
      <c r="Q165" s="24"/>
    </row>
    <row r="166" spans="2:17" ht="105" x14ac:dyDescent="0.5">
      <c r="B166" s="24" t="s">
        <v>50</v>
      </c>
      <c r="C166" s="24" t="s">
        <v>33</v>
      </c>
      <c r="D166" s="24" t="s">
        <v>183</v>
      </c>
      <c r="E166" s="24" t="s">
        <v>184</v>
      </c>
      <c r="F166" s="24" t="s">
        <v>267</v>
      </c>
      <c r="G166" s="24" t="s">
        <v>19</v>
      </c>
      <c r="H166" s="24" t="s">
        <v>63</v>
      </c>
      <c r="I166" s="24" t="s">
        <v>529</v>
      </c>
      <c r="J166" s="24" t="s">
        <v>22</v>
      </c>
      <c r="K166" s="26">
        <v>140000</v>
      </c>
      <c r="L166" s="24" t="s">
        <v>547</v>
      </c>
      <c r="M166" s="26">
        <v>0</v>
      </c>
      <c r="N166" s="24" t="s">
        <v>448</v>
      </c>
      <c r="O166" s="24" t="s">
        <v>492</v>
      </c>
      <c r="P166" s="24" t="s">
        <v>520</v>
      </c>
      <c r="Q166" s="24"/>
    </row>
    <row r="167" spans="2:17" ht="105" x14ac:dyDescent="0.5">
      <c r="B167" s="24" t="s">
        <v>50</v>
      </c>
      <c r="C167" s="24" t="s">
        <v>33</v>
      </c>
      <c r="D167" s="24" t="s">
        <v>185</v>
      </c>
      <c r="E167" s="24" t="s">
        <v>186</v>
      </c>
      <c r="F167" s="24" t="s">
        <v>268</v>
      </c>
      <c r="G167" s="24" t="s">
        <v>19</v>
      </c>
      <c r="H167" s="24" t="s">
        <v>63</v>
      </c>
      <c r="I167" s="24" t="s">
        <v>529</v>
      </c>
      <c r="J167" s="24" t="s">
        <v>22</v>
      </c>
      <c r="K167" s="26">
        <v>500000</v>
      </c>
      <c r="L167" s="24" t="s">
        <v>547</v>
      </c>
      <c r="M167" s="26">
        <v>0</v>
      </c>
      <c r="N167" s="24" t="s">
        <v>448</v>
      </c>
      <c r="O167" s="24" t="s">
        <v>493</v>
      </c>
      <c r="P167" s="24" t="s">
        <v>300</v>
      </c>
      <c r="Q167" s="24"/>
    </row>
    <row r="168" spans="2:17" ht="105" x14ac:dyDescent="0.5">
      <c r="B168" s="24" t="s">
        <v>2</v>
      </c>
      <c r="C168" s="24" t="s">
        <v>34</v>
      </c>
      <c r="D168" s="24" t="s">
        <v>91</v>
      </c>
      <c r="E168" s="24" t="s">
        <v>92</v>
      </c>
      <c r="F168" s="24" t="s">
        <v>235</v>
      </c>
      <c r="G168" s="24" t="s">
        <v>19</v>
      </c>
      <c r="H168" s="24" t="s">
        <v>63</v>
      </c>
      <c r="I168" s="24" t="s">
        <v>288</v>
      </c>
      <c r="J168" s="24" t="s">
        <v>22</v>
      </c>
      <c r="K168" s="26">
        <v>2000000</v>
      </c>
      <c r="L168" s="24" t="s">
        <v>547</v>
      </c>
      <c r="M168" s="26">
        <v>0</v>
      </c>
      <c r="N168" s="24" t="s">
        <v>448</v>
      </c>
      <c r="O168" s="24" t="s">
        <v>493</v>
      </c>
      <c r="P168" s="24" t="s">
        <v>300</v>
      </c>
      <c r="Q168" s="24"/>
    </row>
    <row r="169" spans="2:17" ht="105" x14ac:dyDescent="0.5">
      <c r="B169" s="24" t="s">
        <v>2</v>
      </c>
      <c r="C169" s="24" t="s">
        <v>34</v>
      </c>
      <c r="D169" s="24" t="s">
        <v>93</v>
      </c>
      <c r="E169" s="24" t="s">
        <v>94</v>
      </c>
      <c r="F169" s="24" t="s">
        <v>396</v>
      </c>
      <c r="G169" s="24" t="s">
        <v>19</v>
      </c>
      <c r="H169" s="24" t="s">
        <v>66</v>
      </c>
      <c r="I169" s="24" t="s">
        <v>529</v>
      </c>
      <c r="J169" s="24" t="s">
        <v>22</v>
      </c>
      <c r="K169" s="26">
        <v>400000</v>
      </c>
      <c r="L169" s="24" t="s">
        <v>547</v>
      </c>
      <c r="M169" s="26">
        <v>0</v>
      </c>
      <c r="N169" s="24" t="s">
        <v>439</v>
      </c>
      <c r="O169" s="24" t="s">
        <v>493</v>
      </c>
      <c r="P169" s="24" t="s">
        <v>444</v>
      </c>
      <c r="Q169" s="24"/>
    </row>
    <row r="170" spans="2:17" ht="105" x14ac:dyDescent="0.5">
      <c r="B170" s="24" t="s">
        <v>2</v>
      </c>
      <c r="C170" s="24" t="s">
        <v>34</v>
      </c>
      <c r="D170" s="24" t="s">
        <v>95</v>
      </c>
      <c r="E170" s="24" t="s">
        <v>96</v>
      </c>
      <c r="F170" s="24" t="s">
        <v>236</v>
      </c>
      <c r="G170" s="24" t="s">
        <v>19</v>
      </c>
      <c r="H170" s="24" t="s">
        <v>64</v>
      </c>
      <c r="I170" s="24" t="s">
        <v>529</v>
      </c>
      <c r="J170" s="24" t="s">
        <v>22</v>
      </c>
      <c r="K170" s="26">
        <v>0</v>
      </c>
      <c r="L170" s="24" t="s">
        <v>547</v>
      </c>
      <c r="M170" s="24" t="s">
        <v>314</v>
      </c>
      <c r="N170" s="24" t="s">
        <v>315</v>
      </c>
      <c r="O170" s="24" t="s">
        <v>493</v>
      </c>
      <c r="P170" s="24" t="s">
        <v>518</v>
      </c>
      <c r="Q170" s="24"/>
    </row>
    <row r="171" spans="2:17" ht="126" x14ac:dyDescent="0.5">
      <c r="B171" s="24" t="s">
        <v>2</v>
      </c>
      <c r="C171" s="24" t="s">
        <v>34</v>
      </c>
      <c r="D171" s="24" t="s">
        <v>97</v>
      </c>
      <c r="E171" s="24" t="s">
        <v>98</v>
      </c>
      <c r="F171" s="24" t="s">
        <v>237</v>
      </c>
      <c r="G171" s="24" t="s">
        <v>19</v>
      </c>
      <c r="H171" s="24" t="s">
        <v>63</v>
      </c>
      <c r="I171" s="24" t="s">
        <v>529</v>
      </c>
      <c r="J171" s="24" t="s">
        <v>22</v>
      </c>
      <c r="K171" s="26">
        <v>160000</v>
      </c>
      <c r="L171" s="24" t="s">
        <v>547</v>
      </c>
      <c r="M171" s="26">
        <v>0</v>
      </c>
      <c r="N171" s="24" t="s">
        <v>448</v>
      </c>
      <c r="O171" s="24" t="s">
        <v>495</v>
      </c>
      <c r="P171" s="24" t="s">
        <v>300</v>
      </c>
      <c r="Q171" s="24"/>
    </row>
    <row r="172" spans="2:17" ht="105" x14ac:dyDescent="0.5">
      <c r="B172" s="24" t="s">
        <v>2</v>
      </c>
      <c r="C172" s="24" t="s">
        <v>34</v>
      </c>
      <c r="D172" s="24" t="s">
        <v>99</v>
      </c>
      <c r="E172" s="24" t="s">
        <v>100</v>
      </c>
      <c r="F172" s="24" t="s">
        <v>397</v>
      </c>
      <c r="G172" s="24" t="s">
        <v>19</v>
      </c>
      <c r="H172" s="24" t="s">
        <v>63</v>
      </c>
      <c r="I172" s="24" t="s">
        <v>529</v>
      </c>
      <c r="J172" s="24" t="s">
        <v>23</v>
      </c>
      <c r="K172" s="26">
        <v>1100000</v>
      </c>
      <c r="L172" s="24" t="s">
        <v>547</v>
      </c>
      <c r="M172" s="26">
        <v>0</v>
      </c>
      <c r="N172" s="24" t="s">
        <v>448</v>
      </c>
      <c r="O172" s="24" t="s">
        <v>494</v>
      </c>
      <c r="P172" s="24" t="s">
        <v>300</v>
      </c>
      <c r="Q172" s="24"/>
    </row>
    <row r="173" spans="2:17" ht="105" x14ac:dyDescent="0.5">
      <c r="B173" s="24" t="s">
        <v>2</v>
      </c>
      <c r="C173" s="24" t="s">
        <v>34</v>
      </c>
      <c r="D173" s="24" t="s">
        <v>101</v>
      </c>
      <c r="E173" s="24" t="s">
        <v>102</v>
      </c>
      <c r="F173" s="24" t="s">
        <v>238</v>
      </c>
      <c r="G173" s="24" t="s">
        <v>19</v>
      </c>
      <c r="H173" s="24" t="s">
        <v>64</v>
      </c>
      <c r="I173" s="24" t="s">
        <v>295</v>
      </c>
      <c r="J173" s="24" t="s">
        <v>22</v>
      </c>
      <c r="K173" s="26">
        <v>150000</v>
      </c>
      <c r="L173" s="24" t="s">
        <v>547</v>
      </c>
      <c r="M173" s="26">
        <v>0</v>
      </c>
      <c r="N173" s="24" t="s">
        <v>448</v>
      </c>
      <c r="O173" s="24" t="s">
        <v>492</v>
      </c>
      <c r="P173" s="24" t="s">
        <v>300</v>
      </c>
      <c r="Q173" s="24"/>
    </row>
    <row r="174" spans="2:17" ht="126" x14ac:dyDescent="0.5">
      <c r="B174" s="24" t="s">
        <v>2</v>
      </c>
      <c r="C174" s="24" t="s">
        <v>34</v>
      </c>
      <c r="D174" s="24" t="s">
        <v>83</v>
      </c>
      <c r="E174" s="24" t="s">
        <v>84</v>
      </c>
      <c r="F174" s="24" t="s">
        <v>231</v>
      </c>
      <c r="G174" s="24" t="s">
        <v>19</v>
      </c>
      <c r="H174" s="24" t="s">
        <v>63</v>
      </c>
      <c r="I174" s="24" t="s">
        <v>529</v>
      </c>
      <c r="J174" s="24" t="s">
        <v>22</v>
      </c>
      <c r="K174" s="26">
        <v>250000</v>
      </c>
      <c r="L174" s="24" t="s">
        <v>547</v>
      </c>
      <c r="M174" s="26">
        <v>0</v>
      </c>
      <c r="N174" s="24" t="s">
        <v>448</v>
      </c>
      <c r="O174" s="24" t="s">
        <v>495</v>
      </c>
      <c r="P174" s="24" t="s">
        <v>300</v>
      </c>
      <c r="Q174" s="24"/>
    </row>
    <row r="175" spans="2:17" ht="105" x14ac:dyDescent="0.5">
      <c r="B175" s="24" t="s">
        <v>2</v>
      </c>
      <c r="C175" s="24" t="s">
        <v>34</v>
      </c>
      <c r="D175" s="24" t="s">
        <v>85</v>
      </c>
      <c r="E175" s="24" t="s">
        <v>86</v>
      </c>
      <c r="F175" s="24" t="s">
        <v>232</v>
      </c>
      <c r="G175" s="24" t="s">
        <v>19</v>
      </c>
      <c r="H175" s="24" t="s">
        <v>63</v>
      </c>
      <c r="I175" s="24" t="s">
        <v>529</v>
      </c>
      <c r="J175" s="24" t="s">
        <v>22</v>
      </c>
      <c r="K175" s="26">
        <v>100000</v>
      </c>
      <c r="L175" s="24" t="s">
        <v>547</v>
      </c>
      <c r="M175" s="26">
        <v>0</v>
      </c>
      <c r="N175" s="24" t="s">
        <v>448</v>
      </c>
      <c r="O175" s="24" t="s">
        <v>492</v>
      </c>
      <c r="P175" s="24" t="s">
        <v>300</v>
      </c>
      <c r="Q175" s="24"/>
    </row>
    <row r="176" spans="2:17" ht="105" x14ac:dyDescent="0.5">
      <c r="B176" s="24" t="s">
        <v>2</v>
      </c>
      <c r="C176" s="24" t="s">
        <v>34</v>
      </c>
      <c r="D176" s="24" t="s">
        <v>87</v>
      </c>
      <c r="E176" s="24" t="s">
        <v>88</v>
      </c>
      <c r="F176" s="24" t="s">
        <v>233</v>
      </c>
      <c r="G176" s="24" t="s">
        <v>19</v>
      </c>
      <c r="H176" s="24" t="s">
        <v>63</v>
      </c>
      <c r="I176" s="24" t="s">
        <v>529</v>
      </c>
      <c r="J176" s="24" t="s">
        <v>22</v>
      </c>
      <c r="K176" s="26">
        <v>120000</v>
      </c>
      <c r="L176" s="24" t="s">
        <v>547</v>
      </c>
      <c r="M176" s="26">
        <v>0</v>
      </c>
      <c r="N176" s="24" t="s">
        <v>448</v>
      </c>
      <c r="O176" s="24" t="s">
        <v>492</v>
      </c>
      <c r="P176" s="24" t="s">
        <v>300</v>
      </c>
      <c r="Q176" s="24"/>
    </row>
    <row r="177" spans="2:17" ht="105" x14ac:dyDescent="0.5">
      <c r="B177" s="24" t="s">
        <v>2</v>
      </c>
      <c r="C177" s="24" t="s">
        <v>34</v>
      </c>
      <c r="D177" s="24" t="s">
        <v>89</v>
      </c>
      <c r="E177" s="24" t="s">
        <v>90</v>
      </c>
      <c r="F177" s="24" t="s">
        <v>234</v>
      </c>
      <c r="G177" s="24" t="s">
        <v>19</v>
      </c>
      <c r="H177" s="24" t="s">
        <v>67</v>
      </c>
      <c r="I177" s="24" t="s">
        <v>288</v>
      </c>
      <c r="J177" s="24" t="s">
        <v>22</v>
      </c>
      <c r="K177" s="26">
        <v>2500000</v>
      </c>
      <c r="L177" s="24" t="s">
        <v>547</v>
      </c>
      <c r="M177" s="26">
        <v>0</v>
      </c>
      <c r="N177" s="24" t="s">
        <v>439</v>
      </c>
      <c r="O177" s="24" t="s">
        <v>493</v>
      </c>
      <c r="P177" s="24" t="s">
        <v>446</v>
      </c>
      <c r="Q177" s="24"/>
    </row>
    <row r="178" spans="2:17" ht="105" x14ac:dyDescent="0.5">
      <c r="B178" s="24" t="s">
        <v>2</v>
      </c>
      <c r="C178" s="24" t="s">
        <v>38</v>
      </c>
      <c r="D178" s="24" t="s">
        <v>550</v>
      </c>
      <c r="E178" s="24" t="s">
        <v>551</v>
      </c>
      <c r="F178" s="24" t="s">
        <v>552</v>
      </c>
      <c r="G178" s="24" t="s">
        <v>19</v>
      </c>
      <c r="H178" s="24" t="s">
        <v>65</v>
      </c>
      <c r="I178" s="24" t="s">
        <v>529</v>
      </c>
      <c r="J178" s="24" t="s">
        <v>22</v>
      </c>
      <c r="K178" s="26">
        <v>10000</v>
      </c>
      <c r="L178" s="24" t="s">
        <v>547</v>
      </c>
      <c r="M178" s="26">
        <v>0</v>
      </c>
      <c r="N178" s="24" t="s">
        <v>448</v>
      </c>
      <c r="O178" s="24" t="s">
        <v>492</v>
      </c>
      <c r="P178" s="24" t="s">
        <v>300</v>
      </c>
      <c r="Q178" s="24"/>
    </row>
    <row r="179" spans="2:17" ht="105" x14ac:dyDescent="0.5">
      <c r="B179" s="24" t="s">
        <v>48</v>
      </c>
      <c r="C179" s="24" t="s">
        <v>31</v>
      </c>
      <c r="D179" s="24" t="s">
        <v>230</v>
      </c>
      <c r="E179" s="24" t="s">
        <v>403</v>
      </c>
      <c r="F179" s="24" t="s">
        <v>402</v>
      </c>
      <c r="G179" s="24" t="s">
        <v>19</v>
      </c>
      <c r="H179" s="24" t="s">
        <v>65</v>
      </c>
      <c r="I179" s="24" t="s">
        <v>529</v>
      </c>
      <c r="J179" s="24" t="s">
        <v>23</v>
      </c>
      <c r="K179" s="26">
        <v>50000</v>
      </c>
      <c r="L179" s="24" t="s">
        <v>547</v>
      </c>
      <c r="M179" s="26">
        <v>0</v>
      </c>
      <c r="N179" s="24" t="s">
        <v>448</v>
      </c>
      <c r="O179" s="24" t="s">
        <v>493</v>
      </c>
      <c r="P179" s="24" t="s">
        <v>486</v>
      </c>
      <c r="Q179" s="24" t="s">
        <v>487</v>
      </c>
    </row>
    <row r="180" spans="2:17" ht="105" x14ac:dyDescent="0.5">
      <c r="B180" s="24" t="s">
        <v>2</v>
      </c>
      <c r="C180" s="24" t="s">
        <v>41</v>
      </c>
      <c r="D180" s="24" t="s">
        <v>360</v>
      </c>
      <c r="E180" s="24" t="s">
        <v>375</v>
      </c>
      <c r="F180" s="24" t="s">
        <v>404</v>
      </c>
      <c r="G180" s="24" t="s">
        <v>19</v>
      </c>
      <c r="H180" s="24" t="s">
        <v>65</v>
      </c>
      <c r="I180" s="24" t="s">
        <v>529</v>
      </c>
      <c r="J180" s="24" t="s">
        <v>22</v>
      </c>
      <c r="K180" s="26">
        <v>130000</v>
      </c>
      <c r="L180" s="24" t="s">
        <v>547</v>
      </c>
      <c r="M180" s="26">
        <v>0</v>
      </c>
      <c r="N180" s="24" t="s">
        <v>448</v>
      </c>
      <c r="O180" s="24" t="s">
        <v>493</v>
      </c>
      <c r="P180" s="24" t="s">
        <v>312</v>
      </c>
      <c r="Q180" s="24"/>
    </row>
    <row r="181" spans="2:17" ht="231" x14ac:dyDescent="0.5">
      <c r="B181" s="24" t="s">
        <v>2</v>
      </c>
      <c r="C181" s="24" t="s">
        <v>34</v>
      </c>
      <c r="D181" s="24" t="s">
        <v>226</v>
      </c>
      <c r="E181" s="24" t="s">
        <v>227</v>
      </c>
      <c r="F181" s="24" t="s">
        <v>286</v>
      </c>
      <c r="G181" s="24" t="s">
        <v>19</v>
      </c>
      <c r="H181" s="24" t="s">
        <v>63</v>
      </c>
      <c r="I181" s="24" t="s">
        <v>529</v>
      </c>
      <c r="J181" s="24" t="s">
        <v>22</v>
      </c>
      <c r="K181" s="26">
        <v>150000</v>
      </c>
      <c r="L181" s="24" t="s">
        <v>547</v>
      </c>
      <c r="M181" s="26">
        <v>0</v>
      </c>
      <c r="N181" s="24" t="s">
        <v>448</v>
      </c>
      <c r="O181" s="24" t="s">
        <v>494</v>
      </c>
      <c r="P181" s="24" t="s">
        <v>300</v>
      </c>
      <c r="Q181" s="24"/>
    </row>
    <row r="182" spans="2:17" ht="168" x14ac:dyDescent="0.5">
      <c r="B182" s="24" t="s">
        <v>2</v>
      </c>
      <c r="C182" s="24" t="s">
        <v>34</v>
      </c>
      <c r="D182" s="24" t="s">
        <v>228</v>
      </c>
      <c r="E182" s="24" t="s">
        <v>229</v>
      </c>
      <c r="F182" s="24" t="s">
        <v>287</v>
      </c>
      <c r="G182" s="24" t="s">
        <v>19</v>
      </c>
      <c r="H182" s="24" t="s">
        <v>63</v>
      </c>
      <c r="I182" s="24" t="s">
        <v>529</v>
      </c>
      <c r="J182" s="24" t="s">
        <v>23</v>
      </c>
      <c r="K182" s="26">
        <v>150000</v>
      </c>
      <c r="L182" s="24" t="s">
        <v>547</v>
      </c>
      <c r="M182" s="26">
        <v>0</v>
      </c>
      <c r="N182" s="24" t="s">
        <v>448</v>
      </c>
      <c r="O182" s="24" t="s">
        <v>494</v>
      </c>
      <c r="P182" s="24" t="s">
        <v>300</v>
      </c>
      <c r="Q182" s="24"/>
    </row>
    <row r="183" spans="2:17" ht="105" x14ac:dyDescent="0.5">
      <c r="B183" s="24" t="s">
        <v>2</v>
      </c>
      <c r="C183" s="24" t="s">
        <v>41</v>
      </c>
      <c r="D183" s="24" t="s">
        <v>553</v>
      </c>
      <c r="E183" s="24" t="s">
        <v>554</v>
      </c>
      <c r="F183" s="24" t="s">
        <v>555</v>
      </c>
      <c r="G183" s="24" t="s">
        <v>19</v>
      </c>
      <c r="H183" s="24" t="s">
        <v>65</v>
      </c>
      <c r="I183" s="24" t="s">
        <v>529</v>
      </c>
      <c r="J183" s="24" t="s">
        <v>22</v>
      </c>
      <c r="K183" s="26">
        <v>10000</v>
      </c>
      <c r="L183" s="24" t="s">
        <v>547</v>
      </c>
      <c r="M183" s="26">
        <v>0</v>
      </c>
      <c r="N183" s="24" t="s">
        <v>448</v>
      </c>
      <c r="O183" s="24" t="s">
        <v>494</v>
      </c>
      <c r="P183" s="24" t="s">
        <v>300</v>
      </c>
      <c r="Q183" s="24"/>
    </row>
    <row r="184" spans="2:17" ht="105" x14ac:dyDescent="0.5">
      <c r="B184" s="24" t="s">
        <v>4</v>
      </c>
      <c r="C184" s="24" t="s">
        <v>401</v>
      </c>
      <c r="D184" s="24" t="s">
        <v>225</v>
      </c>
      <c r="E184" s="24" t="s">
        <v>102</v>
      </c>
      <c r="F184" s="24" t="s">
        <v>285</v>
      </c>
      <c r="G184" s="24" t="s">
        <v>19</v>
      </c>
      <c r="H184" s="24" t="s">
        <v>64</v>
      </c>
      <c r="I184" s="24" t="s">
        <v>295</v>
      </c>
      <c r="J184" s="24" t="s">
        <v>22</v>
      </c>
      <c r="K184" s="26">
        <v>150000</v>
      </c>
      <c r="L184" s="24" t="s">
        <v>547</v>
      </c>
      <c r="M184" s="26">
        <v>0</v>
      </c>
      <c r="N184" s="24" t="s">
        <v>448</v>
      </c>
      <c r="O184" s="24" t="s">
        <v>492</v>
      </c>
      <c r="P184" s="24" t="s">
        <v>300</v>
      </c>
      <c r="Q184" s="24"/>
    </row>
    <row r="185" spans="2:17" ht="126" x14ac:dyDescent="0.5">
      <c r="B185" s="24" t="s">
        <v>4</v>
      </c>
      <c r="C185" s="24" t="s">
        <v>401</v>
      </c>
      <c r="D185" s="24" t="s">
        <v>213</v>
      </c>
      <c r="E185" s="24" t="s">
        <v>214</v>
      </c>
      <c r="F185" s="24" t="s">
        <v>549</v>
      </c>
      <c r="G185" s="24" t="s">
        <v>19</v>
      </c>
      <c r="H185" s="24" t="s">
        <v>63</v>
      </c>
      <c r="I185" s="24" t="s">
        <v>529</v>
      </c>
      <c r="J185" s="24" t="s">
        <v>22</v>
      </c>
      <c r="K185" s="26">
        <v>1000000</v>
      </c>
      <c r="L185" s="24" t="s">
        <v>547</v>
      </c>
      <c r="M185" s="26">
        <v>0</v>
      </c>
      <c r="N185" s="24" t="s">
        <v>448</v>
      </c>
      <c r="O185" s="24" t="s">
        <v>492</v>
      </c>
      <c r="P185" s="24" t="s">
        <v>300</v>
      </c>
      <c r="Q185" s="24"/>
    </row>
    <row r="186" spans="2:17" ht="147" x14ac:dyDescent="0.5">
      <c r="B186" s="24" t="s">
        <v>4</v>
      </c>
      <c r="C186" s="24" t="s">
        <v>401</v>
      </c>
      <c r="D186" s="24" t="s">
        <v>215</v>
      </c>
      <c r="E186" s="24" t="s">
        <v>216</v>
      </c>
      <c r="F186" s="24" t="s">
        <v>279</v>
      </c>
      <c r="G186" s="24" t="s">
        <v>19</v>
      </c>
      <c r="H186" s="24" t="s">
        <v>63</v>
      </c>
      <c r="I186" s="24" t="s">
        <v>529</v>
      </c>
      <c r="J186" s="24" t="s">
        <v>24</v>
      </c>
      <c r="K186" s="26">
        <v>3500000</v>
      </c>
      <c r="L186" s="24" t="s">
        <v>547</v>
      </c>
      <c r="M186" s="26">
        <v>0</v>
      </c>
      <c r="N186" s="24" t="s">
        <v>448</v>
      </c>
      <c r="O186" s="24" t="s">
        <v>494</v>
      </c>
      <c r="P186" s="24" t="s">
        <v>300</v>
      </c>
      <c r="Q186" s="24"/>
    </row>
    <row r="187" spans="2:17" ht="105" x14ac:dyDescent="0.5">
      <c r="B187" s="24" t="s">
        <v>4</v>
      </c>
      <c r="C187" s="24" t="s">
        <v>401</v>
      </c>
      <c r="D187" s="24" t="s">
        <v>217</v>
      </c>
      <c r="E187" s="24" t="s">
        <v>96</v>
      </c>
      <c r="F187" s="24" t="s">
        <v>280</v>
      </c>
      <c r="G187" s="24" t="s">
        <v>19</v>
      </c>
      <c r="H187" s="24" t="s">
        <v>64</v>
      </c>
      <c r="I187" s="24" t="s">
        <v>529</v>
      </c>
      <c r="J187" s="24" t="s">
        <v>22</v>
      </c>
      <c r="K187" s="26">
        <v>0</v>
      </c>
      <c r="L187" s="24" t="s">
        <v>547</v>
      </c>
      <c r="M187" s="26">
        <v>0</v>
      </c>
      <c r="N187" s="24" t="s">
        <v>315</v>
      </c>
      <c r="O187" s="24" t="s">
        <v>493</v>
      </c>
      <c r="P187" s="24" t="s">
        <v>518</v>
      </c>
      <c r="Q187" s="24"/>
    </row>
    <row r="188" spans="2:17" ht="189" x14ac:dyDescent="0.5">
      <c r="B188" s="24" t="s">
        <v>4</v>
      </c>
      <c r="C188" s="24" t="s">
        <v>401</v>
      </c>
      <c r="D188" s="24" t="s">
        <v>218</v>
      </c>
      <c r="E188" s="24" t="s">
        <v>219</v>
      </c>
      <c r="F188" s="24" t="s">
        <v>281</v>
      </c>
      <c r="G188" s="24" t="s">
        <v>19</v>
      </c>
      <c r="H188" s="24" t="s">
        <v>66</v>
      </c>
      <c r="I188" s="24" t="s">
        <v>529</v>
      </c>
      <c r="J188" s="24" t="s">
        <v>22</v>
      </c>
      <c r="K188" s="26">
        <v>400000</v>
      </c>
      <c r="L188" s="24" t="s">
        <v>547</v>
      </c>
      <c r="M188" s="26">
        <v>0</v>
      </c>
      <c r="N188" s="24" t="s">
        <v>439</v>
      </c>
      <c r="O188" s="24" t="s">
        <v>493</v>
      </c>
      <c r="P188" s="24" t="s">
        <v>444</v>
      </c>
      <c r="Q188" s="24"/>
    </row>
    <row r="189" spans="2:17" ht="168" x14ac:dyDescent="0.5">
      <c r="B189" s="24" t="s">
        <v>4</v>
      </c>
      <c r="C189" s="24" t="s">
        <v>401</v>
      </c>
      <c r="D189" s="24" t="s">
        <v>221</v>
      </c>
      <c r="E189" s="24" t="s">
        <v>222</v>
      </c>
      <c r="F189" s="24" t="s">
        <v>398</v>
      </c>
      <c r="G189" s="24" t="s">
        <v>19</v>
      </c>
      <c r="H189" s="24" t="s">
        <v>63</v>
      </c>
      <c r="I189" s="24" t="s">
        <v>529</v>
      </c>
      <c r="J189" s="24" t="s">
        <v>23</v>
      </c>
      <c r="K189" s="26">
        <v>2000000</v>
      </c>
      <c r="L189" s="24" t="s">
        <v>547</v>
      </c>
      <c r="M189" s="26">
        <v>0</v>
      </c>
      <c r="N189" s="24" t="s">
        <v>448</v>
      </c>
      <c r="O189" s="24" t="s">
        <v>492</v>
      </c>
      <c r="P189" s="24" t="s">
        <v>520</v>
      </c>
      <c r="Q189" s="24"/>
    </row>
    <row r="190" spans="2:17" ht="105" x14ac:dyDescent="0.5">
      <c r="B190" s="24" t="s">
        <v>4</v>
      </c>
      <c r="C190" s="24" t="s">
        <v>401</v>
      </c>
      <c r="D190" s="24" t="s">
        <v>223</v>
      </c>
      <c r="E190" s="24" t="s">
        <v>224</v>
      </c>
      <c r="F190" s="24" t="s">
        <v>283</v>
      </c>
      <c r="G190" s="24" t="s">
        <v>19</v>
      </c>
      <c r="H190" s="24" t="s">
        <v>64</v>
      </c>
      <c r="I190" s="24" t="s">
        <v>295</v>
      </c>
      <c r="J190" s="24" t="s">
        <v>24</v>
      </c>
      <c r="K190" s="26">
        <v>75000</v>
      </c>
      <c r="L190" s="24" t="s">
        <v>547</v>
      </c>
      <c r="M190" s="26">
        <v>75000</v>
      </c>
      <c r="N190" s="24" t="s">
        <v>448</v>
      </c>
      <c r="O190" s="24" t="s">
        <v>492</v>
      </c>
      <c r="P190" s="24" t="s">
        <v>300</v>
      </c>
      <c r="Q190" s="24"/>
    </row>
    <row r="191" spans="2:17" ht="147" x14ac:dyDescent="0.5">
      <c r="B191" s="24" t="s">
        <v>3</v>
      </c>
      <c r="C191" s="24" t="s">
        <v>35</v>
      </c>
      <c r="D191" s="24" t="s">
        <v>191</v>
      </c>
      <c r="E191" s="24" t="s">
        <v>192</v>
      </c>
      <c r="F191" s="24" t="s">
        <v>399</v>
      </c>
      <c r="G191" s="24" t="s">
        <v>19</v>
      </c>
      <c r="H191" s="24" t="s">
        <v>63</v>
      </c>
      <c r="I191" s="24" t="s">
        <v>290</v>
      </c>
      <c r="J191" s="24" t="s">
        <v>23</v>
      </c>
      <c r="K191" s="26">
        <v>2000000</v>
      </c>
      <c r="L191" s="24" t="s">
        <v>547</v>
      </c>
      <c r="M191" s="26">
        <v>0</v>
      </c>
      <c r="N191" s="24" t="s">
        <v>448</v>
      </c>
      <c r="O191" s="24" t="s">
        <v>492</v>
      </c>
      <c r="P191" s="24" t="s">
        <v>300</v>
      </c>
      <c r="Q191" s="24"/>
    </row>
    <row r="192" spans="2:17" ht="168" x14ac:dyDescent="0.5">
      <c r="B192" s="24" t="s">
        <v>3</v>
      </c>
      <c r="C192" s="24" t="s">
        <v>35</v>
      </c>
      <c r="D192" s="24" t="s">
        <v>203</v>
      </c>
      <c r="E192" s="24" t="s">
        <v>204</v>
      </c>
      <c r="F192" s="24" t="s">
        <v>465</v>
      </c>
      <c r="G192" s="24" t="s">
        <v>19</v>
      </c>
      <c r="H192" s="24" t="s">
        <v>65</v>
      </c>
      <c r="I192" s="24" t="s">
        <v>294</v>
      </c>
      <c r="J192" s="24" t="s">
        <v>22</v>
      </c>
      <c r="K192" s="26">
        <v>37450252</v>
      </c>
      <c r="L192" s="24" t="s">
        <v>616</v>
      </c>
      <c r="M192" s="26">
        <v>0</v>
      </c>
      <c r="N192" s="24" t="s">
        <v>521</v>
      </c>
      <c r="O192" s="24" t="s">
        <v>493</v>
      </c>
      <c r="P192" s="24" t="s">
        <v>536</v>
      </c>
      <c r="Q192" s="24" t="s">
        <v>528</v>
      </c>
    </row>
    <row r="193" spans="2:17" ht="273" x14ac:dyDescent="0.5">
      <c r="B193" s="24" t="s">
        <v>3</v>
      </c>
      <c r="C193" s="24" t="s">
        <v>35</v>
      </c>
      <c r="D193" s="24" t="s">
        <v>205</v>
      </c>
      <c r="E193" s="24" t="s">
        <v>206</v>
      </c>
      <c r="F193" s="24" t="s">
        <v>275</v>
      </c>
      <c r="G193" s="24" t="s">
        <v>19</v>
      </c>
      <c r="H193" s="24" t="s">
        <v>63</v>
      </c>
      <c r="I193" s="24" t="s">
        <v>529</v>
      </c>
      <c r="J193" s="24" t="s">
        <v>23</v>
      </c>
      <c r="K193" s="26">
        <v>1000000</v>
      </c>
      <c r="L193" s="24" t="s">
        <v>547</v>
      </c>
      <c r="M193" s="26">
        <v>0</v>
      </c>
      <c r="N193" s="24" t="s">
        <v>448</v>
      </c>
      <c r="O193" s="24" t="s">
        <v>495</v>
      </c>
      <c r="P193" s="24" t="s">
        <v>300</v>
      </c>
      <c r="Q193" s="24"/>
    </row>
    <row r="194" spans="2:17" ht="126" x14ac:dyDescent="0.5">
      <c r="B194" s="24" t="s">
        <v>3</v>
      </c>
      <c r="C194" s="24" t="s">
        <v>35</v>
      </c>
      <c r="D194" s="24" t="s">
        <v>207</v>
      </c>
      <c r="E194" s="24" t="s">
        <v>208</v>
      </c>
      <c r="F194" s="24" t="s">
        <v>276</v>
      </c>
      <c r="G194" s="24" t="s">
        <v>19</v>
      </c>
      <c r="H194" s="24" t="s">
        <v>63</v>
      </c>
      <c r="I194" s="24" t="s">
        <v>529</v>
      </c>
      <c r="J194" s="24" t="s">
        <v>23</v>
      </c>
      <c r="K194" s="26">
        <v>1500000</v>
      </c>
      <c r="L194" s="24" t="s">
        <v>547</v>
      </c>
      <c r="M194" s="26">
        <v>0</v>
      </c>
      <c r="N194" s="24" t="s">
        <v>448</v>
      </c>
      <c r="O194" s="24" t="s">
        <v>495</v>
      </c>
      <c r="P194" s="24" t="s">
        <v>300</v>
      </c>
      <c r="Q194" s="24"/>
    </row>
    <row r="195" spans="2:17" ht="210" x14ac:dyDescent="0.5">
      <c r="B195" s="24" t="s">
        <v>3</v>
      </c>
      <c r="C195" s="24" t="s">
        <v>35</v>
      </c>
      <c r="D195" s="24" t="s">
        <v>209</v>
      </c>
      <c r="E195" s="24" t="s">
        <v>377</v>
      </c>
      <c r="F195" s="24" t="s">
        <v>277</v>
      </c>
      <c r="G195" s="24" t="s">
        <v>19</v>
      </c>
      <c r="H195" s="24" t="s">
        <v>63</v>
      </c>
      <c r="I195" s="24" t="s">
        <v>529</v>
      </c>
      <c r="J195" s="24" t="s">
        <v>22</v>
      </c>
      <c r="K195" s="26">
        <v>350000</v>
      </c>
      <c r="L195" s="24" t="s">
        <v>547</v>
      </c>
      <c r="M195" s="26">
        <v>0</v>
      </c>
      <c r="N195" s="24" t="s">
        <v>448</v>
      </c>
      <c r="O195" s="24" t="s">
        <v>493</v>
      </c>
      <c r="P195" s="24" t="s">
        <v>300</v>
      </c>
      <c r="Q195" s="24"/>
    </row>
    <row r="196" spans="2:17" ht="105" x14ac:dyDescent="0.5">
      <c r="B196" s="24" t="s">
        <v>3</v>
      </c>
      <c r="C196" s="24" t="s">
        <v>35</v>
      </c>
      <c r="D196" s="24" t="s">
        <v>210</v>
      </c>
      <c r="E196" s="24" t="s">
        <v>211</v>
      </c>
      <c r="F196" s="24" t="s">
        <v>400</v>
      </c>
      <c r="G196" s="24" t="s">
        <v>19</v>
      </c>
      <c r="H196" s="24" t="s">
        <v>67</v>
      </c>
      <c r="I196" s="24" t="s">
        <v>529</v>
      </c>
      <c r="J196" s="24" t="s">
        <v>22</v>
      </c>
      <c r="K196" s="26">
        <v>3500000</v>
      </c>
      <c r="L196" s="24" t="s">
        <v>547</v>
      </c>
      <c r="M196" s="26">
        <v>0</v>
      </c>
      <c r="N196" s="24" t="s">
        <v>439</v>
      </c>
      <c r="O196" s="24" t="s">
        <v>493</v>
      </c>
      <c r="P196" s="24" t="s">
        <v>446</v>
      </c>
      <c r="Q196" s="24"/>
    </row>
    <row r="197" spans="2:17" ht="105" x14ac:dyDescent="0.5">
      <c r="B197" s="24" t="s">
        <v>3</v>
      </c>
      <c r="C197" s="24" t="s">
        <v>35</v>
      </c>
      <c r="D197" s="24" t="s">
        <v>212</v>
      </c>
      <c r="E197" s="24" t="s">
        <v>102</v>
      </c>
      <c r="F197" s="24" t="s">
        <v>278</v>
      </c>
      <c r="G197" s="24" t="s">
        <v>19</v>
      </c>
      <c r="H197" s="24" t="s">
        <v>64</v>
      </c>
      <c r="I197" s="24" t="s">
        <v>295</v>
      </c>
      <c r="J197" s="24" t="s">
        <v>22</v>
      </c>
      <c r="K197" s="26">
        <v>150000</v>
      </c>
      <c r="L197" s="24" t="s">
        <v>547</v>
      </c>
      <c r="M197" s="26">
        <v>0</v>
      </c>
      <c r="N197" s="24" t="s">
        <v>448</v>
      </c>
      <c r="O197" s="24" t="s">
        <v>492</v>
      </c>
      <c r="P197" s="24" t="s">
        <v>300</v>
      </c>
      <c r="Q197" s="24"/>
    </row>
    <row r="198" spans="2:17" ht="147" x14ac:dyDescent="0.5">
      <c r="B198" s="24" t="s">
        <v>3</v>
      </c>
      <c r="C198" s="24" t="s">
        <v>35</v>
      </c>
      <c r="D198" s="24" t="s">
        <v>193</v>
      </c>
      <c r="E198" s="24" t="s">
        <v>194</v>
      </c>
      <c r="F198" s="24" t="s">
        <v>270</v>
      </c>
      <c r="G198" s="24" t="s">
        <v>19</v>
      </c>
      <c r="H198" s="24" t="s">
        <v>63</v>
      </c>
      <c r="I198" s="24" t="s">
        <v>529</v>
      </c>
      <c r="J198" s="24" t="s">
        <v>22</v>
      </c>
      <c r="K198" s="26">
        <v>250000</v>
      </c>
      <c r="L198" s="24" t="s">
        <v>547</v>
      </c>
      <c r="M198" s="26">
        <v>0</v>
      </c>
      <c r="N198" s="24" t="s">
        <v>448</v>
      </c>
      <c r="O198" s="24" t="s">
        <v>493</v>
      </c>
      <c r="P198" s="24" t="s">
        <v>300</v>
      </c>
      <c r="Q198" s="24"/>
    </row>
    <row r="199" spans="2:17" ht="126" x14ac:dyDescent="0.5">
      <c r="B199" s="24" t="s">
        <v>3</v>
      </c>
      <c r="C199" s="24" t="s">
        <v>35</v>
      </c>
      <c r="D199" s="24" t="s">
        <v>195</v>
      </c>
      <c r="E199" s="24" t="s">
        <v>376</v>
      </c>
      <c r="F199" s="24" t="s">
        <v>271</v>
      </c>
      <c r="G199" s="24" t="s">
        <v>19</v>
      </c>
      <c r="H199" s="24" t="s">
        <v>63</v>
      </c>
      <c r="I199" s="24" t="s">
        <v>529</v>
      </c>
      <c r="J199" s="24" t="s">
        <v>22</v>
      </c>
      <c r="K199" s="26">
        <v>1500000</v>
      </c>
      <c r="L199" s="24" t="s">
        <v>547</v>
      </c>
      <c r="M199" s="26">
        <v>0</v>
      </c>
      <c r="N199" s="24" t="s">
        <v>448</v>
      </c>
      <c r="O199" s="24" t="s">
        <v>493</v>
      </c>
      <c r="P199" s="24" t="s">
        <v>300</v>
      </c>
      <c r="Q199" s="24"/>
    </row>
    <row r="200" spans="2:17" ht="105" x14ac:dyDescent="0.5">
      <c r="B200" s="24" t="s">
        <v>3</v>
      </c>
      <c r="C200" s="24" t="s">
        <v>35</v>
      </c>
      <c r="D200" s="24" t="s">
        <v>196</v>
      </c>
      <c r="E200" s="24" t="s">
        <v>197</v>
      </c>
      <c r="F200" s="24" t="s">
        <v>272</v>
      </c>
      <c r="G200" s="24" t="s">
        <v>19</v>
      </c>
      <c r="H200" s="24" t="s">
        <v>63</v>
      </c>
      <c r="I200" s="24" t="s">
        <v>529</v>
      </c>
      <c r="J200" s="24" t="s">
        <v>22</v>
      </c>
      <c r="K200" s="26">
        <v>1000000</v>
      </c>
      <c r="L200" s="24" t="s">
        <v>547</v>
      </c>
      <c r="M200" s="26">
        <v>0</v>
      </c>
      <c r="N200" s="24" t="s">
        <v>448</v>
      </c>
      <c r="O200" s="24" t="s">
        <v>493</v>
      </c>
      <c r="P200" s="24" t="s">
        <v>300</v>
      </c>
      <c r="Q200" s="24"/>
    </row>
    <row r="201" spans="2:17" ht="105" x14ac:dyDescent="0.5">
      <c r="B201" s="24" t="s">
        <v>3</v>
      </c>
      <c r="C201" s="24" t="s">
        <v>35</v>
      </c>
      <c r="D201" s="24" t="s">
        <v>198</v>
      </c>
      <c r="E201" s="24" t="s">
        <v>273</v>
      </c>
      <c r="F201" s="24" t="s">
        <v>273</v>
      </c>
      <c r="G201" s="24" t="s">
        <v>19</v>
      </c>
      <c r="H201" s="24" t="s">
        <v>66</v>
      </c>
      <c r="I201" s="24" t="s">
        <v>291</v>
      </c>
      <c r="J201" s="24" t="s">
        <v>23</v>
      </c>
      <c r="K201" s="26">
        <v>3500000</v>
      </c>
      <c r="L201" s="24" t="s">
        <v>547</v>
      </c>
      <c r="M201" s="26">
        <v>0</v>
      </c>
      <c r="N201" s="24" t="s">
        <v>439</v>
      </c>
      <c r="O201" s="24" t="s">
        <v>493</v>
      </c>
      <c r="P201" s="24" t="s">
        <v>444</v>
      </c>
      <c r="Q201" s="24"/>
    </row>
    <row r="202" spans="2:17" ht="189" x14ac:dyDescent="0.5">
      <c r="B202" s="24" t="s">
        <v>3</v>
      </c>
      <c r="C202" s="24" t="s">
        <v>35</v>
      </c>
      <c r="D202" s="24" t="s">
        <v>200</v>
      </c>
      <c r="E202" s="24" t="s">
        <v>201</v>
      </c>
      <c r="F202" s="24" t="s">
        <v>644</v>
      </c>
      <c r="G202" s="24" t="s">
        <v>19</v>
      </c>
      <c r="H202" s="24" t="s">
        <v>63</v>
      </c>
      <c r="I202" s="24" t="s">
        <v>293</v>
      </c>
      <c r="J202" s="24" t="s">
        <v>22</v>
      </c>
      <c r="K202" s="26">
        <v>2000000</v>
      </c>
      <c r="L202" s="24" t="s">
        <v>547</v>
      </c>
      <c r="M202" s="26">
        <v>0</v>
      </c>
      <c r="N202" s="24" t="s">
        <v>448</v>
      </c>
      <c r="O202" s="24" t="s">
        <v>492</v>
      </c>
      <c r="P202" s="24" t="s">
        <v>526</v>
      </c>
      <c r="Q202" s="24"/>
    </row>
    <row r="203" spans="2:17" ht="105" x14ac:dyDescent="0.5">
      <c r="B203" s="24" t="s">
        <v>3</v>
      </c>
      <c r="C203" s="24" t="s">
        <v>35</v>
      </c>
      <c r="D203" s="24" t="s">
        <v>202</v>
      </c>
      <c r="E203" s="24" t="s">
        <v>96</v>
      </c>
      <c r="F203" s="24" t="s">
        <v>263</v>
      </c>
      <c r="G203" s="24" t="s">
        <v>19</v>
      </c>
      <c r="H203" s="24" t="s">
        <v>64</v>
      </c>
      <c r="I203" s="24" t="s">
        <v>529</v>
      </c>
      <c r="J203" s="24" t="s">
        <v>22</v>
      </c>
      <c r="K203" s="26">
        <v>0</v>
      </c>
      <c r="L203" s="24" t="s">
        <v>547</v>
      </c>
      <c r="M203" s="24" t="s">
        <v>314</v>
      </c>
      <c r="N203" s="24" t="s">
        <v>315</v>
      </c>
      <c r="O203" s="24" t="s">
        <v>493</v>
      </c>
      <c r="P203" s="24" t="s">
        <v>518</v>
      </c>
      <c r="Q203" s="24"/>
    </row>
    <row r="204" spans="2:17" ht="63" x14ac:dyDescent="0.5">
      <c r="B204" s="24" t="s">
        <v>53</v>
      </c>
      <c r="C204" s="24" t="s">
        <v>46</v>
      </c>
      <c r="D204" s="24" t="s">
        <v>556</v>
      </c>
      <c r="E204" s="24" t="s">
        <v>220</v>
      </c>
      <c r="F204" s="24" t="s">
        <v>282</v>
      </c>
      <c r="G204" s="24" t="s">
        <v>19</v>
      </c>
      <c r="H204" s="24" t="s">
        <v>64</v>
      </c>
      <c r="I204" s="24" t="s">
        <v>529</v>
      </c>
      <c r="J204" s="24" t="s">
        <v>24</v>
      </c>
      <c r="K204" s="26" t="s">
        <v>342</v>
      </c>
      <c r="L204" s="24" t="s">
        <v>314</v>
      </c>
      <c r="M204" s="26">
        <v>0</v>
      </c>
      <c r="N204" s="24" t="s">
        <v>328</v>
      </c>
      <c r="O204" s="24" t="s">
        <v>498</v>
      </c>
      <c r="P204" s="24" t="s">
        <v>312</v>
      </c>
      <c r="Q204" s="24"/>
    </row>
    <row r="205" spans="2:17" ht="84" x14ac:dyDescent="0.5">
      <c r="B205" s="24" t="s">
        <v>53</v>
      </c>
      <c r="C205" s="24" t="s">
        <v>46</v>
      </c>
      <c r="D205" s="24" t="s">
        <v>556</v>
      </c>
      <c r="E205" s="24" t="s">
        <v>326</v>
      </c>
      <c r="F205" s="24" t="s">
        <v>489</v>
      </c>
      <c r="G205" s="24" t="s">
        <v>19</v>
      </c>
      <c r="H205" s="24" t="s">
        <v>64</v>
      </c>
      <c r="I205" s="24" t="s">
        <v>289</v>
      </c>
      <c r="J205" s="24" t="s">
        <v>23</v>
      </c>
      <c r="K205" s="26" t="s">
        <v>342</v>
      </c>
      <c r="L205" s="24" t="s">
        <v>314</v>
      </c>
      <c r="M205" s="24" t="s">
        <v>314</v>
      </c>
      <c r="N205" s="24" t="s">
        <v>522</v>
      </c>
      <c r="O205" s="24" t="s">
        <v>498</v>
      </c>
      <c r="P205" s="24" t="s">
        <v>312</v>
      </c>
      <c r="Q205" s="24"/>
    </row>
    <row r="206" spans="2:17" ht="42" x14ac:dyDescent="0.5">
      <c r="B206" s="24" t="s">
        <v>4</v>
      </c>
      <c r="C206" s="24" t="s">
        <v>39</v>
      </c>
      <c r="D206" s="24" t="s">
        <v>557</v>
      </c>
      <c r="E206" s="24" t="s">
        <v>405</v>
      </c>
      <c r="F206" s="24" t="s">
        <v>284</v>
      </c>
      <c r="G206" s="24" t="s">
        <v>19</v>
      </c>
      <c r="H206" s="24" t="s">
        <v>66</v>
      </c>
      <c r="I206" s="24" t="s">
        <v>529</v>
      </c>
      <c r="J206" s="24" t="s">
        <v>23</v>
      </c>
      <c r="K206" s="26" t="s">
        <v>342</v>
      </c>
      <c r="L206" s="24" t="s">
        <v>314</v>
      </c>
      <c r="M206" s="26">
        <v>0</v>
      </c>
      <c r="N206" s="24" t="s">
        <v>328</v>
      </c>
      <c r="O206" s="24" t="s">
        <v>498</v>
      </c>
      <c r="P206" s="24" t="s">
        <v>312</v>
      </c>
      <c r="Q206" s="24"/>
    </row>
    <row r="207" spans="2:17" ht="189" x14ac:dyDescent="0.5">
      <c r="B207" s="24" t="s">
        <v>3</v>
      </c>
      <c r="C207" s="24" t="s">
        <v>41</v>
      </c>
      <c r="D207" s="24" t="s">
        <v>558</v>
      </c>
      <c r="E207" s="24" t="s">
        <v>199</v>
      </c>
      <c r="F207" s="24" t="s">
        <v>274</v>
      </c>
      <c r="G207" s="24" t="s">
        <v>19</v>
      </c>
      <c r="H207" s="24" t="s">
        <v>67</v>
      </c>
      <c r="I207" s="24" t="s">
        <v>292</v>
      </c>
      <c r="J207" s="24" t="s">
        <v>301</v>
      </c>
      <c r="K207" s="26">
        <v>0</v>
      </c>
      <c r="L207" s="24" t="s">
        <v>547</v>
      </c>
      <c r="M207" s="26">
        <v>0</v>
      </c>
      <c r="N207" s="24" t="s">
        <v>447</v>
      </c>
      <c r="O207" s="24" t="s">
        <v>498</v>
      </c>
      <c r="P207" s="24" t="s">
        <v>446</v>
      </c>
      <c r="Q207" s="24" t="s">
        <v>406</v>
      </c>
    </row>
    <row r="208" spans="2:17" ht="105" x14ac:dyDescent="0.5">
      <c r="B208" s="24" t="s">
        <v>53</v>
      </c>
      <c r="C208" s="24" t="s">
        <v>41</v>
      </c>
      <c r="D208" s="24" t="s">
        <v>348</v>
      </c>
      <c r="E208" s="24" t="s">
        <v>361</v>
      </c>
      <c r="F208" s="24" t="s">
        <v>379</v>
      </c>
      <c r="G208" s="24" t="s">
        <v>19</v>
      </c>
      <c r="H208" s="24" t="s">
        <v>63</v>
      </c>
      <c r="I208" s="24" t="s">
        <v>529</v>
      </c>
      <c r="J208" s="24" t="s">
        <v>24</v>
      </c>
      <c r="K208" s="26" t="s">
        <v>342</v>
      </c>
      <c r="L208" s="24" t="s">
        <v>547</v>
      </c>
      <c r="M208" s="26" t="s">
        <v>342</v>
      </c>
      <c r="N208" s="24" t="s">
        <v>328</v>
      </c>
      <c r="O208" s="24" t="s">
        <v>498</v>
      </c>
      <c r="P208" s="24" t="s">
        <v>300</v>
      </c>
      <c r="Q208" s="24" t="s">
        <v>488</v>
      </c>
    </row>
    <row r="213" spans="5:12" x14ac:dyDescent="0.35">
      <c r="E213" s="2"/>
    </row>
    <row r="216" spans="5:12" x14ac:dyDescent="0.35">
      <c r="L216" s="3"/>
    </row>
    <row r="219" spans="5:12" x14ac:dyDescent="0.35">
      <c r="K219" s="3"/>
    </row>
    <row r="228" spans="10:10" x14ac:dyDescent="0.35">
      <c r="J228" s="4"/>
    </row>
  </sheetData>
  <autoFilter ref="B3:Q208" xr:uid="{BBF6B15C-6CCB-4EDC-BB7D-B07F42F1D023}">
    <sortState xmlns:xlrd2="http://schemas.microsoft.com/office/spreadsheetml/2017/richdata2" ref="B4:Q208">
      <sortCondition ref="D3:D208"/>
    </sortState>
  </autoFilter>
  <sortState xmlns:xlrd2="http://schemas.microsoft.com/office/spreadsheetml/2017/richdata2" ref="B4:Q170">
    <sortCondition ref="C4:C170" customList="All sites,Ampney Crucis Sub Area,Circencester Sub area,Down Ampney Sub area,Driffield Sub area,Fairford Sub area,Kemble Sub area,Mickleton Sub area,Moreton-in-Marsh Sub area,North Cotswold Sub area,South Cotswold Sub area,Ampney Crucis - Strategic - Ampney Crucs (1x landowner),Cirencester - Strategic - Steadings southern extension (1x landowner),Cirencester - Strategic - Land south east of Cirencester and south of Preston (2x landowners / promoter),Cirencester - Strategic - Land east of Kingshill Lane (1x landowner / promoter),Siddington -Strategic- Land south west of Siddington (1x landowner / promoter),Down Ampney - Strategic - Land surrounding Down Ampney (2x landowners/ promoters),Driffield - Strategic - Land south of Driffield (2x landowners),Fairford - Strategic - Land north-east of Fairford (1x landowner),Kemble - Strategic - Land south-west of Kemble (1X landowner / promoter),Mickleton - Strategic - Land North and west of Mickleton (8 landowners / promoters),Moreton-in-Marsh - Strategic - Land north,east and south of Moreton-in-Marsh (c. 14x landowners / promoters)"/>
    <sortCondition ref="G4:G170" customList="01_Education,02_Community and social infrastructure,03_Primary Healthcare,04_Open space and Sports,05_Transport,06_Utilities,07_Emergency services,08_Flood Management"/>
    <sortCondition ref="H4:H170" customList="01_Early years,01_Primary,01_Secondary,01_Post 16,02_Multifunctional community space,02_Library,02_Burial ground/cemeteries,03_GP space,04_Onsite Open space standards,04_Accessible Green Space,04_Allotments,04_Play area,04_Sport and recreation,04_SANG provision,05_Active travel / public realm,05_Behaviour change,05_Highways,05_Public transport - Bus,05_Public transport - Rail,05_Supporting Sustainable transport integration,06_Electricity  supply,06_Water Supply and Wastewater,06_Digital,07_Police,07_Ambulance,07_Fire and rescue,08_Offsite mitigation,08_Onsite mitigation"/>
  </sortState>
  <mergeCells count="4">
    <mergeCell ref="D2:F2"/>
    <mergeCell ref="G2:J2"/>
    <mergeCell ref="B2:C2"/>
    <mergeCell ref="K2:Q2"/>
  </mergeCells>
  <phoneticPr fontId="3" type="noConversion"/>
  <conditionalFormatting sqref="B42:D43 F42:L43 B53:D53 F53:I53 B59:Q77 C95:C119 J95:K170 B95:B195 G95:H197 M104:M109">
    <cfRule type="cellIs" dxfId="47" priority="362" operator="equal">
      <formula>"TBC"</formula>
    </cfRule>
  </conditionalFormatting>
  <conditionalFormatting sqref="B78:H78 J78:Q78 B79:Q94">
    <cfRule type="cellIs" dxfId="46" priority="91" operator="equal">
      <formula>"TBC"</formula>
    </cfRule>
  </conditionalFormatting>
  <conditionalFormatting sqref="B208:H208">
    <cfRule type="cellIs" dxfId="45" priority="52" operator="equal">
      <formula>"TBC"</formula>
    </cfRule>
  </conditionalFormatting>
  <conditionalFormatting sqref="B44:L50 B51:Q51 B52:J52 M113:M140 C127:C133 C136 C141:C171 M149:M162 O171 D199:F206">
    <cfRule type="cellIs" dxfId="44" priority="202" operator="equal">
      <formula>"TBC"</formula>
    </cfRule>
  </conditionalFormatting>
  <conditionalFormatting sqref="B4:Q40 B41:L41 M41:Q50 L52:Q58 B54:I54 B55:K58 M165:M183 B196:C207">
    <cfRule type="cellIs" dxfId="43" priority="55" operator="equal">
      <formula>"TBC"</formula>
    </cfRule>
  </conditionalFormatting>
  <conditionalFormatting sqref="C121">
    <cfRule type="cellIs" dxfId="42" priority="231" operator="equal">
      <formula>"TBC"</formula>
    </cfRule>
  </conditionalFormatting>
  <conditionalFormatting sqref="C184:C195">
    <cfRule type="cellIs" dxfId="41" priority="45" operator="equal">
      <formula>"TBC"</formula>
    </cfRule>
  </conditionalFormatting>
  <conditionalFormatting sqref="D207">
    <cfRule type="cellIs" dxfId="40" priority="8" operator="equal">
      <formula>"TBC"</formula>
    </cfRule>
  </conditionalFormatting>
  <conditionalFormatting sqref="D198:H198">
    <cfRule type="cellIs" dxfId="39" priority="192" operator="equal">
      <formula>"TBC"</formula>
    </cfRule>
  </conditionalFormatting>
  <conditionalFormatting sqref="E96">
    <cfRule type="cellIs" dxfId="38" priority="164" operator="equal">
      <formula>"TBC"</formula>
    </cfRule>
  </conditionalFormatting>
  <conditionalFormatting sqref="E101">
    <cfRule type="cellIs" dxfId="37" priority="138" operator="equal">
      <formula>"TBC"</formula>
    </cfRule>
  </conditionalFormatting>
  <conditionalFormatting sqref="E107:E108">
    <cfRule type="cellIs" dxfId="36" priority="137" operator="equal">
      <formula>"TBC"</formula>
    </cfRule>
  </conditionalFormatting>
  <conditionalFormatting sqref="E123:E124">
    <cfRule type="cellIs" dxfId="35" priority="136" operator="equal">
      <formula>"TBC"</formula>
    </cfRule>
  </conditionalFormatting>
  <conditionalFormatting sqref="E129">
    <cfRule type="cellIs" dxfId="34" priority="135" operator="equal">
      <formula>"TBC"</formula>
    </cfRule>
  </conditionalFormatting>
  <conditionalFormatting sqref="E158:E159">
    <cfRule type="cellIs" dxfId="33" priority="134" operator="equal">
      <formula>"TBC"</formula>
    </cfRule>
  </conditionalFormatting>
  <conditionalFormatting sqref="F112">
    <cfRule type="cellIs" dxfId="32" priority="163" operator="equal">
      <formula>"TBC"</formula>
    </cfRule>
  </conditionalFormatting>
  <conditionalFormatting sqref="F195">
    <cfRule type="cellIs" dxfId="31" priority="201" operator="equal">
      <formula>"TBC"</formula>
    </cfRule>
  </conditionalFormatting>
  <conditionalFormatting sqref="G203:H207 J203:K208 M204:Q204 M205 O205:Q205 M206:Q206">
    <cfRule type="cellIs" dxfId="30" priority="83" operator="equal">
      <formula>"TBC"</formula>
    </cfRule>
  </conditionalFormatting>
  <conditionalFormatting sqref="I205">
    <cfRule type="cellIs" dxfId="29" priority="23" operator="equal">
      <formula>"TBC"</formula>
    </cfRule>
  </conditionalFormatting>
  <conditionalFormatting sqref="J53:J54">
    <cfRule type="cellIs" dxfId="28" priority="5" operator="equal">
      <formula>"TBC"</formula>
    </cfRule>
  </conditionalFormatting>
  <conditionalFormatting sqref="J171:J183">
    <cfRule type="cellIs" dxfId="27" priority="7" operator="equal">
      <formula>"TBC"</formula>
    </cfRule>
  </conditionalFormatting>
  <conditionalFormatting sqref="J184:K200 M198:M200 G199:H200">
    <cfRule type="cellIs" dxfId="26" priority="184" operator="equal">
      <formula>"TBC"</formula>
    </cfRule>
  </conditionalFormatting>
  <conditionalFormatting sqref="K52:K54">
    <cfRule type="cellIs" dxfId="25" priority="20" operator="equal">
      <formula>"TBC"</formula>
    </cfRule>
  </conditionalFormatting>
  <conditionalFormatting sqref="L204:L206">
    <cfRule type="cellIs" dxfId="24" priority="16" operator="equal">
      <formula>"TBC"</formula>
    </cfRule>
  </conditionalFormatting>
  <conditionalFormatting sqref="L97:M103">
    <cfRule type="cellIs" dxfId="23" priority="124" operator="equal">
      <formula>"TBC"</formula>
    </cfRule>
  </conditionalFormatting>
  <conditionalFormatting sqref="M95">
    <cfRule type="cellIs" dxfId="22" priority="118" operator="equal">
      <formula>"TBC"</formula>
    </cfRule>
  </conditionalFormatting>
  <conditionalFormatting sqref="M142:M145">
    <cfRule type="cellIs" dxfId="21" priority="121" operator="equal">
      <formula>"TBC"</formula>
    </cfRule>
  </conditionalFormatting>
  <conditionalFormatting sqref="M201:N201 G201:K202">
    <cfRule type="cellIs" dxfId="20" priority="70" operator="equal">
      <formula>"TBC"</formula>
    </cfRule>
  </conditionalFormatting>
  <conditionalFormatting sqref="M147:O147">
    <cfRule type="cellIs" dxfId="19" priority="40" operator="equal">
      <formula>"TBC"</formula>
    </cfRule>
  </conditionalFormatting>
  <conditionalFormatting sqref="M208:O208 Q208">
    <cfRule type="cellIs" dxfId="18" priority="160" operator="equal">
      <formula>"TBC"</formula>
    </cfRule>
  </conditionalFormatting>
  <conditionalFormatting sqref="N107">
    <cfRule type="cellIs" dxfId="17" priority="81" operator="equal">
      <formula>"TBC"</formula>
    </cfRule>
  </conditionalFormatting>
  <conditionalFormatting sqref="N109">
    <cfRule type="cellIs" dxfId="16" priority="80" operator="equal">
      <formula>"TBC"</formula>
    </cfRule>
  </conditionalFormatting>
  <conditionalFormatting sqref="N177">
    <cfRule type="cellIs" dxfId="15" priority="74" operator="equal">
      <formula>"TBC"</formula>
    </cfRule>
  </conditionalFormatting>
  <conditionalFormatting sqref="N196">
    <cfRule type="cellIs" dxfId="14" priority="71" operator="equal">
      <formula>"TBC"</formula>
    </cfRule>
  </conditionalFormatting>
  <conditionalFormatting sqref="N126:O127">
    <cfRule type="cellIs" dxfId="13" priority="41" operator="equal">
      <formula>"TBC"</formula>
    </cfRule>
  </conditionalFormatting>
  <conditionalFormatting sqref="N158:O158">
    <cfRule type="cellIs" dxfId="12" priority="39" operator="equal">
      <formula>"TBC"</formula>
    </cfRule>
  </conditionalFormatting>
  <conditionalFormatting sqref="N169:O169">
    <cfRule type="cellIs" dxfId="11" priority="38" operator="equal">
      <formula>"TBC"</formula>
    </cfRule>
  </conditionalFormatting>
  <conditionalFormatting sqref="N188:O188">
    <cfRule type="cellIs" dxfId="10" priority="35" operator="equal">
      <formula>"TBC"</formula>
    </cfRule>
  </conditionalFormatting>
  <conditionalFormatting sqref="N95:P96">
    <cfRule type="cellIs" dxfId="9" priority="66" operator="equal">
      <formula>"TBC"</formula>
    </cfRule>
  </conditionalFormatting>
  <conditionalFormatting sqref="O97">
    <cfRule type="cellIs" dxfId="8" priority="42" operator="equal">
      <formula>"TBC"</formula>
    </cfRule>
  </conditionalFormatting>
  <conditionalFormatting sqref="O111">
    <cfRule type="cellIs" dxfId="7" priority="115" operator="equal">
      <formula>"TBC"</formula>
    </cfRule>
  </conditionalFormatting>
  <conditionalFormatting sqref="O174:O178">
    <cfRule type="cellIs" dxfId="6" priority="37" operator="equal">
      <formula>"TBC"</formula>
    </cfRule>
  </conditionalFormatting>
  <conditionalFormatting sqref="O181">
    <cfRule type="cellIs" dxfId="5" priority="96" operator="equal">
      <formula>"TBC"</formula>
    </cfRule>
  </conditionalFormatting>
  <conditionalFormatting sqref="O195:O196">
    <cfRule type="cellIs" dxfId="4" priority="34" operator="equal">
      <formula>"TBC"</formula>
    </cfRule>
  </conditionalFormatting>
  <conditionalFormatting sqref="O198:O202">
    <cfRule type="cellIs" dxfId="3" priority="28" operator="equal">
      <formula>"TBC"</formula>
    </cfRule>
  </conditionalFormatting>
  <conditionalFormatting sqref="O207">
    <cfRule type="cellIs" dxfId="2" priority="31" operator="equal">
      <formula>"TBC"</formula>
    </cfRule>
  </conditionalFormatting>
  <conditionalFormatting sqref="P102">
    <cfRule type="cellIs" dxfId="1" priority="68" operator="equal">
      <formula>"TBC"</formula>
    </cfRule>
  </conditionalFormatting>
  <conditionalFormatting sqref="Q198:Q203 M202:M203">
    <cfRule type="cellIs" dxfId="0" priority="178" operator="equal">
      <formula>"TBC"</formula>
    </cfRule>
  </conditionalFormatting>
  <dataValidations count="1">
    <dataValidation type="list" allowBlank="1" showInputMessage="1" showErrorMessage="1" sqref="J4:J208 O4:O208 C4:C212 B4:B208 G3:G208 H4:H208" xr:uid="{50A3B4CD-1E42-493B-80FA-278DFBE60EBD}">
      <formula1>#REF!</formula1>
    </dataValidation>
  </dataValidations>
  <pageMargins left="0.23622047244094491" right="0.23622047244094491" top="0.74803149606299213" bottom="0.74803149606299213" header="0.31496062992125984" footer="0.31496062992125984"/>
  <pageSetup paperSize="8" scale="38" fitToHeight="0" orientation="landscape"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01a8913-ae27-4a73-9cf9-118004750170">
      <Terms xmlns="http://schemas.microsoft.com/office/infopath/2007/PartnerControls"/>
    </lcf76f155ced4ddcb4097134ff3c332f>
    <TaxCatchAll xmlns="db24135a-bd8b-4cb7-8083-2ad6091828e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C5627663EAEF43A443C85359B8FA65" ma:contentTypeVersion="15" ma:contentTypeDescription="Create a new document." ma:contentTypeScope="" ma:versionID="148c4b431d51642db73210aaff5fa457">
  <xsd:schema xmlns:xsd="http://www.w3.org/2001/XMLSchema" xmlns:xs="http://www.w3.org/2001/XMLSchema" xmlns:p="http://schemas.microsoft.com/office/2006/metadata/properties" xmlns:ns2="401a8913-ae27-4a73-9cf9-118004750170" xmlns:ns3="db24135a-bd8b-4cb7-8083-2ad6091828e8" targetNamespace="http://schemas.microsoft.com/office/2006/metadata/properties" ma:root="true" ma:fieldsID="91d3bb539e7a51656f29dc71d2ca458a" ns2:_="" ns3:_="">
    <xsd:import namespace="401a8913-ae27-4a73-9cf9-118004750170"/>
    <xsd:import namespace="db24135a-bd8b-4cb7-8083-2ad6091828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1a8913-ae27-4a73-9cf9-118004750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333b213-9c96-4247-b3db-168530168e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24135a-bd8b-4cb7-8083-2ad6091828e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074648f-bec4-42f3-90c3-f350e123cec7}" ma:internalName="TaxCatchAll" ma:showField="CatchAllData" ma:web="db24135a-bd8b-4cb7-8083-2ad6091828e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221015-2C5C-4ECD-BBB7-6104B35BB762}">
  <ds:schemaRefs>
    <ds:schemaRef ds:uri="http://schemas.microsoft.com/sharepoint/v3/contenttype/forms"/>
  </ds:schemaRefs>
</ds:datastoreItem>
</file>

<file path=customXml/itemProps2.xml><?xml version="1.0" encoding="utf-8"?>
<ds:datastoreItem xmlns:ds="http://schemas.openxmlformats.org/officeDocument/2006/customXml" ds:itemID="{B12DF8CD-7178-4B43-B47A-2AF93FF54361}">
  <ds:schemaRefs>
    <ds:schemaRef ds:uri="http://schemas.microsoft.com/office/2006/metadata/properties"/>
    <ds:schemaRef ds:uri="http://schemas.microsoft.com/office/infopath/2007/PartnerControls"/>
    <ds:schemaRef ds:uri="http://schemas.microsoft.com/office/2006/documentManagement/types"/>
    <ds:schemaRef ds:uri="db24135a-bd8b-4cb7-8083-2ad6091828e8"/>
    <ds:schemaRef ds:uri="http://www.w3.org/XML/1998/namespace"/>
    <ds:schemaRef ds:uri="http://purl.org/dc/elements/1.1/"/>
    <ds:schemaRef ds:uri="401a8913-ae27-4a73-9cf9-118004750170"/>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921BCC7E-A77C-4331-9739-395E717FB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1a8913-ae27-4a73-9cf9-118004750170"/>
    <ds:schemaRef ds:uri="db24135a-bd8b-4cb7-8083-2ad6091828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IDS</vt:lpstr>
      <vt:lpstr>IDS!Print_Titles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Wilton-Cooley</dc:creator>
  <cp:lastModifiedBy>Camille Shelmerdine</cp:lastModifiedBy>
  <cp:lastPrinted>2026-08-20T08:00:03Z</cp:lastPrinted>
  <dcterms:created xsi:type="dcterms:W3CDTF">2026-04-15T07:23:27Z</dcterms:created>
  <dcterms:modified xsi:type="dcterms:W3CDTF">2026-08-20T08:00:06Z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0x010100DBC5627663EAEF43A443C85359B8FA65</vt:lpwstr>
  </property>
  <property fmtid="{D5CDD505-2E9C-101B-9397-08002B2CF9AE}" pid="3" name="MediaServiceImageTags">
    <vt:lpwstr/>
  </property>
</Properties>
</file>