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220ict.sharepoint.com/sites/CDC.Forward.Planning/Shared Documents/2. Local Plan Live/Evidence base/Finalised Reports/Fully Reviewed Report PDFs/Draft Cotswold Level 1 Strategic Flood Risk Assessment (JBA, July 2026)/"/>
    </mc:Choice>
  </mc:AlternateContent>
  <xr:revisionPtr revIDLastSave="2" documentId="13_ncr:1_{DEC779D7-130D-4072-899C-1692F3E0D5CC}" xr6:coauthVersionLast="47" xr6:coauthVersionMax="47" xr10:uidLastSave="{A3C1FC48-6D96-4886-9BF2-C3C64575FD06}"/>
  <bookViews>
    <workbookView xWindow="1815" yWindow="-15870" windowWidth="25440" windowHeight="15270" tabRatio="558" xr2:uid="{00000000-000D-0000-FFFF-FFFF00000000}"/>
  </bookViews>
  <sheets>
    <sheet name="Sites Assessment" sheetId="3" r:id="rId1"/>
    <sheet name="Calculations" sheetId="1" state="hidden" r:id="rId2"/>
  </sheets>
  <definedNames>
    <definedName name="_xlnm._FilterDatabase" localSheetId="1" hidden="1">Calculations!$A$1:$AG$131</definedName>
    <definedName name="_xlnm._FilterDatabase" localSheetId="0" hidden="1">'Sites Assessment'!$B$27:$AN$197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7" i="3" l="1"/>
  <c r="AD17" i="3"/>
  <c r="AC17" i="3"/>
  <c r="AB17" i="3"/>
  <c r="AA17" i="3"/>
  <c r="Z17" i="3"/>
  <c r="Y17" i="3"/>
  <c r="X17" i="3"/>
  <c r="W17" i="3"/>
  <c r="V17" i="3"/>
  <c r="U17" i="3"/>
  <c r="T17" i="3"/>
  <c r="S17" i="3"/>
  <c r="R17" i="3"/>
  <c r="Q17" i="3"/>
  <c r="P17" i="3"/>
  <c r="O17" i="3"/>
  <c r="N17" i="3"/>
  <c r="M17" i="3"/>
  <c r="L17" i="3"/>
  <c r="K17" i="3"/>
  <c r="J17" i="3"/>
  <c r="I17" i="3"/>
  <c r="H17" i="3"/>
  <c r="G17" i="3"/>
  <c r="F17" i="3"/>
  <c r="E17" i="3"/>
  <c r="D17"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AE13" i="3"/>
  <c r="AD13" i="3"/>
  <c r="AA13" i="3"/>
  <c r="Z13" i="3"/>
  <c r="Y13" i="3"/>
  <c r="X13" i="3"/>
  <c r="W13" i="3"/>
  <c r="V13" i="3"/>
  <c r="T13" i="3"/>
  <c r="R13" i="3"/>
  <c r="M13" i="3"/>
  <c r="L13" i="3"/>
  <c r="K13" i="3"/>
  <c r="J13" i="3"/>
  <c r="I13" i="3"/>
  <c r="H13" i="3"/>
  <c r="G13" i="3"/>
  <c r="F13" i="3"/>
  <c r="E13" i="3"/>
  <c r="D13" i="3"/>
  <c r="B198" i="3"/>
  <c r="C198" i="3"/>
  <c r="D198" i="3"/>
  <c r="E198" i="3"/>
  <c r="F198" i="3"/>
  <c r="G198" i="3"/>
  <c r="H198" i="3"/>
  <c r="I198" i="3"/>
  <c r="J198" i="3"/>
  <c r="K198" i="3"/>
  <c r="L198" i="3"/>
  <c r="M198" i="3"/>
  <c r="P198" i="3"/>
  <c r="P13" i="3" s="1"/>
  <c r="R198" i="3"/>
  <c r="S198" i="3"/>
  <c r="T198" i="3"/>
  <c r="U198" i="3"/>
  <c r="V198" i="3"/>
  <c r="W198" i="3"/>
  <c r="X198" i="3"/>
  <c r="Z198" i="3"/>
  <c r="AA198" i="3"/>
  <c r="AB198" i="3"/>
  <c r="AD198" i="3"/>
  <c r="B199" i="3"/>
  <c r="C199" i="3"/>
  <c r="D199" i="3"/>
  <c r="E199" i="3"/>
  <c r="F199" i="3"/>
  <c r="G199" i="3"/>
  <c r="H199" i="3"/>
  <c r="I199" i="3"/>
  <c r="J199" i="3"/>
  <c r="K199" i="3"/>
  <c r="L199" i="3"/>
  <c r="M199" i="3"/>
  <c r="N199" i="3"/>
  <c r="O199" i="3"/>
  <c r="P199" i="3"/>
  <c r="AB199" i="3" s="1"/>
  <c r="R199" i="3"/>
  <c r="T199" i="3"/>
  <c r="V199" i="3"/>
  <c r="X199" i="3"/>
  <c r="Y199" i="3"/>
  <c r="Z199" i="3"/>
  <c r="AA199" i="3"/>
  <c r="AD199" i="3"/>
  <c r="B200" i="3"/>
  <c r="C200" i="3"/>
  <c r="D200" i="3"/>
  <c r="E200" i="3"/>
  <c r="F200" i="3"/>
  <c r="G200" i="3"/>
  <c r="H200" i="3"/>
  <c r="I200" i="3"/>
  <c r="J200" i="3"/>
  <c r="K200" i="3"/>
  <c r="L200" i="3"/>
  <c r="M200" i="3"/>
  <c r="N200" i="3"/>
  <c r="O200" i="3"/>
  <c r="P200" i="3"/>
  <c r="AB200" i="3" s="1"/>
  <c r="Q200" i="3"/>
  <c r="AC200" i="3" s="1"/>
  <c r="R200" i="3"/>
  <c r="T200" i="3"/>
  <c r="V200" i="3"/>
  <c r="W200" i="3"/>
  <c r="X200" i="3"/>
  <c r="Y200" i="3"/>
  <c r="Z200" i="3"/>
  <c r="AA200" i="3"/>
  <c r="AD200" i="3"/>
  <c r="P172" i="1"/>
  <c r="T172" i="1" s="1"/>
  <c r="Q172" i="1"/>
  <c r="R172" i="1"/>
  <c r="S172" i="1"/>
  <c r="Q198" i="3" s="1"/>
  <c r="P173" i="1"/>
  <c r="T173" i="1" s="1"/>
  <c r="Q173" i="1"/>
  <c r="U199" i="3" s="1"/>
  <c r="U13" i="3" s="1"/>
  <c r="R173" i="1"/>
  <c r="S199" i="3" s="1"/>
  <c r="S13" i="3" s="1"/>
  <c r="S173" i="1"/>
  <c r="Q199" i="3" s="1"/>
  <c r="AC199" i="3" s="1"/>
  <c r="P174" i="1"/>
  <c r="T174" i="1" s="1"/>
  <c r="Q174" i="1"/>
  <c r="U200" i="3" s="1"/>
  <c r="R174" i="1"/>
  <c r="S200" i="3" s="1"/>
  <c r="S174" i="1"/>
  <c r="H172" i="1"/>
  <c r="L172" i="1" s="1"/>
  <c r="V172" i="1" s="1"/>
  <c r="I172" i="1"/>
  <c r="J172" i="1"/>
  <c r="K172" i="1"/>
  <c r="H173" i="1"/>
  <c r="L173" i="1" s="1"/>
  <c r="I173" i="1"/>
  <c r="J173" i="1"/>
  <c r="K173" i="1"/>
  <c r="H174" i="1"/>
  <c r="L174" i="1" s="1"/>
  <c r="I174" i="1"/>
  <c r="J174" i="1"/>
  <c r="K174" i="1"/>
  <c r="AG172" i="1"/>
  <c r="AE198" i="3" s="1"/>
  <c r="AG173" i="1"/>
  <c r="AE199" i="3" s="1"/>
  <c r="AG174" i="1"/>
  <c r="AE200" i="3" s="1"/>
  <c r="AD172" i="1"/>
  <c r="Y198" i="3" s="1"/>
  <c r="AD173" i="1"/>
  <c r="AD174" i="1"/>
  <c r="AB172" i="1"/>
  <c r="AB173" i="1"/>
  <c r="W199" i="3" s="1"/>
  <c r="AB174" i="1"/>
  <c r="Z172" i="1"/>
  <c r="Z173" i="1"/>
  <c r="Z174" i="1"/>
  <c r="Q177" i="1"/>
  <c r="S177" i="1"/>
  <c r="T177" i="1"/>
  <c r="B158" i="3"/>
  <c r="C158" i="3"/>
  <c r="D158" i="3"/>
  <c r="E158" i="3"/>
  <c r="F158" i="3"/>
  <c r="G158" i="3"/>
  <c r="H158" i="3"/>
  <c r="I158" i="3"/>
  <c r="J158" i="3"/>
  <c r="K158" i="3"/>
  <c r="L158" i="3"/>
  <c r="M158" i="3"/>
  <c r="O158" i="3"/>
  <c r="P158" i="3"/>
  <c r="AB158" i="3" s="1"/>
  <c r="R158" i="3"/>
  <c r="T158" i="3"/>
  <c r="V158" i="3"/>
  <c r="X158" i="3"/>
  <c r="Y158" i="3"/>
  <c r="Z158" i="3"/>
  <c r="AA158" i="3"/>
  <c r="AD158" i="3"/>
  <c r="AE158" i="3"/>
  <c r="B159" i="3"/>
  <c r="C159" i="3"/>
  <c r="D159" i="3"/>
  <c r="E159" i="3"/>
  <c r="F159" i="3"/>
  <c r="G159" i="3"/>
  <c r="H159" i="3"/>
  <c r="I159" i="3"/>
  <c r="J159" i="3"/>
  <c r="K159" i="3"/>
  <c r="L159" i="3"/>
  <c r="M159" i="3"/>
  <c r="P159" i="3"/>
  <c r="AB159" i="3" s="1"/>
  <c r="R159" i="3"/>
  <c r="T159" i="3"/>
  <c r="U159" i="3"/>
  <c r="V159" i="3"/>
  <c r="X159" i="3"/>
  <c r="Z159" i="3"/>
  <c r="AA159" i="3"/>
  <c r="AD159" i="3"/>
  <c r="B160" i="3"/>
  <c r="C160" i="3"/>
  <c r="D160" i="3"/>
  <c r="E160" i="3"/>
  <c r="F160" i="3"/>
  <c r="G160" i="3"/>
  <c r="H160" i="3"/>
  <c r="I160" i="3"/>
  <c r="J160" i="3"/>
  <c r="K160" i="3"/>
  <c r="L160" i="3"/>
  <c r="M160" i="3"/>
  <c r="N160" i="3"/>
  <c r="O160" i="3"/>
  <c r="P160" i="3"/>
  <c r="AB160" i="3" s="1"/>
  <c r="Q160" i="3"/>
  <c r="AC160" i="3" s="1"/>
  <c r="R160" i="3"/>
  <c r="S160" i="3"/>
  <c r="T160" i="3"/>
  <c r="V160" i="3"/>
  <c r="X160" i="3"/>
  <c r="Z160" i="3"/>
  <c r="AA160" i="3"/>
  <c r="AD160" i="3"/>
  <c r="B161" i="3"/>
  <c r="C161" i="3"/>
  <c r="D161" i="3"/>
  <c r="E161" i="3"/>
  <c r="F161" i="3"/>
  <c r="G161" i="3"/>
  <c r="H161" i="3"/>
  <c r="I161" i="3"/>
  <c r="J161" i="3"/>
  <c r="K161" i="3"/>
  <c r="L161" i="3"/>
  <c r="M161" i="3"/>
  <c r="P161" i="3"/>
  <c r="AB161" i="3" s="1"/>
  <c r="R161" i="3"/>
  <c r="T161" i="3"/>
  <c r="V161" i="3"/>
  <c r="W161" i="3"/>
  <c r="X161" i="3"/>
  <c r="Y161" i="3"/>
  <c r="Z161" i="3"/>
  <c r="AA161" i="3"/>
  <c r="AD161" i="3"/>
  <c r="AE161" i="3"/>
  <c r="B162" i="3"/>
  <c r="C162" i="3"/>
  <c r="D162" i="3"/>
  <c r="E162" i="3"/>
  <c r="F162" i="3"/>
  <c r="G162" i="3"/>
  <c r="H162" i="3"/>
  <c r="I162" i="3"/>
  <c r="J162" i="3"/>
  <c r="K162" i="3"/>
  <c r="L162" i="3"/>
  <c r="M162" i="3"/>
  <c r="P162" i="3"/>
  <c r="AB162" i="3" s="1"/>
  <c r="R162" i="3"/>
  <c r="S162" i="3"/>
  <c r="T162" i="3"/>
  <c r="V162" i="3"/>
  <c r="W162" i="3"/>
  <c r="X162" i="3"/>
  <c r="Z162" i="3"/>
  <c r="AA162" i="3"/>
  <c r="AD162" i="3"/>
  <c r="B163" i="3"/>
  <c r="C163" i="3"/>
  <c r="D163" i="3"/>
  <c r="E163" i="3"/>
  <c r="F163" i="3"/>
  <c r="G163" i="3"/>
  <c r="H163" i="3"/>
  <c r="I163" i="3"/>
  <c r="J163" i="3"/>
  <c r="K163" i="3"/>
  <c r="L163" i="3"/>
  <c r="M163" i="3"/>
  <c r="N163" i="3"/>
  <c r="P163" i="3"/>
  <c r="AB163" i="3" s="1"/>
  <c r="Q163" i="3"/>
  <c r="AC163" i="3" s="1"/>
  <c r="R163" i="3"/>
  <c r="S163" i="3"/>
  <c r="T163" i="3"/>
  <c r="U163" i="3"/>
  <c r="V163" i="3"/>
  <c r="W163" i="3"/>
  <c r="X163" i="3"/>
  <c r="Z163" i="3"/>
  <c r="AA163" i="3"/>
  <c r="AD163" i="3"/>
  <c r="B164" i="3"/>
  <c r="C164" i="3"/>
  <c r="D164" i="3"/>
  <c r="E164" i="3"/>
  <c r="F164" i="3"/>
  <c r="G164" i="3"/>
  <c r="H164" i="3"/>
  <c r="I164" i="3"/>
  <c r="J164" i="3"/>
  <c r="K164" i="3"/>
  <c r="L164" i="3"/>
  <c r="M164" i="3"/>
  <c r="P164" i="3"/>
  <c r="AB164" i="3" s="1"/>
  <c r="R164" i="3"/>
  <c r="T164" i="3"/>
  <c r="V164" i="3"/>
  <c r="X164" i="3"/>
  <c r="Y164" i="3"/>
  <c r="Z164" i="3"/>
  <c r="AA164" i="3"/>
  <c r="AD164" i="3"/>
  <c r="B165" i="3"/>
  <c r="C165" i="3"/>
  <c r="D165" i="3"/>
  <c r="E165" i="3"/>
  <c r="F165" i="3"/>
  <c r="G165" i="3"/>
  <c r="H165" i="3"/>
  <c r="I165" i="3"/>
  <c r="J165" i="3"/>
  <c r="K165" i="3"/>
  <c r="L165" i="3"/>
  <c r="M165" i="3"/>
  <c r="N165" i="3"/>
  <c r="P165" i="3"/>
  <c r="AB165" i="3" s="1"/>
  <c r="Q165" i="3"/>
  <c r="AC165" i="3" s="1"/>
  <c r="R165" i="3"/>
  <c r="T165" i="3"/>
  <c r="U165" i="3"/>
  <c r="V165" i="3"/>
  <c r="W165" i="3"/>
  <c r="X165" i="3"/>
  <c r="Z165" i="3"/>
  <c r="AA165" i="3"/>
  <c r="AD165" i="3"/>
  <c r="AE165" i="3"/>
  <c r="B166" i="3"/>
  <c r="C166" i="3"/>
  <c r="D166" i="3"/>
  <c r="E166" i="3"/>
  <c r="F166" i="3"/>
  <c r="G166" i="3"/>
  <c r="H166" i="3"/>
  <c r="I166" i="3"/>
  <c r="J166" i="3"/>
  <c r="K166" i="3"/>
  <c r="L166" i="3"/>
  <c r="M166" i="3"/>
  <c r="N166" i="3"/>
  <c r="O166" i="3"/>
  <c r="P166" i="3"/>
  <c r="AB166" i="3" s="1"/>
  <c r="R166" i="3"/>
  <c r="S166" i="3"/>
  <c r="T166" i="3"/>
  <c r="U166" i="3"/>
  <c r="V166" i="3"/>
  <c r="W166" i="3"/>
  <c r="X166" i="3"/>
  <c r="Z166" i="3"/>
  <c r="AA166" i="3"/>
  <c r="AD166" i="3"/>
  <c r="AE166" i="3"/>
  <c r="B167" i="3"/>
  <c r="C167" i="3"/>
  <c r="D167" i="3"/>
  <c r="E167" i="3"/>
  <c r="F167" i="3"/>
  <c r="G167" i="3"/>
  <c r="H167" i="3"/>
  <c r="I167" i="3"/>
  <c r="J167" i="3"/>
  <c r="K167" i="3"/>
  <c r="L167" i="3"/>
  <c r="M167" i="3"/>
  <c r="N167" i="3"/>
  <c r="P167" i="3"/>
  <c r="AB167" i="3" s="1"/>
  <c r="R167" i="3"/>
  <c r="T167" i="3"/>
  <c r="V167" i="3"/>
  <c r="W167" i="3"/>
  <c r="X167" i="3"/>
  <c r="Z167" i="3"/>
  <c r="AA167" i="3"/>
  <c r="AD167" i="3"/>
  <c r="AE167" i="3"/>
  <c r="B168" i="3"/>
  <c r="C168" i="3"/>
  <c r="D168" i="3"/>
  <c r="E168" i="3"/>
  <c r="F168" i="3"/>
  <c r="G168" i="3"/>
  <c r="H168" i="3"/>
  <c r="I168" i="3"/>
  <c r="J168" i="3"/>
  <c r="K168" i="3"/>
  <c r="L168" i="3"/>
  <c r="M168" i="3"/>
  <c r="N168" i="3"/>
  <c r="P168" i="3"/>
  <c r="AB168" i="3" s="1"/>
  <c r="R168" i="3"/>
  <c r="S168" i="3"/>
  <c r="T168" i="3"/>
  <c r="V168" i="3"/>
  <c r="X168" i="3"/>
  <c r="Z168" i="3"/>
  <c r="AA168" i="3"/>
  <c r="AD168" i="3"/>
  <c r="AE168" i="3"/>
  <c r="B169" i="3"/>
  <c r="C169" i="3"/>
  <c r="D169" i="3"/>
  <c r="E169" i="3"/>
  <c r="F169" i="3"/>
  <c r="G169" i="3"/>
  <c r="H169" i="3"/>
  <c r="I169" i="3"/>
  <c r="J169" i="3"/>
  <c r="K169" i="3"/>
  <c r="L169" i="3"/>
  <c r="M169" i="3"/>
  <c r="N169" i="3"/>
  <c r="P169" i="3"/>
  <c r="AB169" i="3" s="1"/>
  <c r="Q169" i="3"/>
  <c r="AC169" i="3" s="1"/>
  <c r="R169" i="3"/>
  <c r="S169" i="3"/>
  <c r="T169" i="3"/>
  <c r="V169" i="3"/>
  <c r="X169" i="3"/>
  <c r="Y169" i="3"/>
  <c r="Z169" i="3"/>
  <c r="AA169" i="3"/>
  <c r="AD169" i="3"/>
  <c r="AE169" i="3"/>
  <c r="B170" i="3"/>
  <c r="C170" i="3"/>
  <c r="D170" i="3"/>
  <c r="E170" i="3"/>
  <c r="F170" i="3"/>
  <c r="G170" i="3"/>
  <c r="H170" i="3"/>
  <c r="I170" i="3"/>
  <c r="J170" i="3"/>
  <c r="K170" i="3"/>
  <c r="L170" i="3"/>
  <c r="M170" i="3"/>
  <c r="P170" i="3"/>
  <c r="AB170" i="3" s="1"/>
  <c r="R170" i="3"/>
  <c r="T170" i="3"/>
  <c r="V170" i="3"/>
  <c r="W170" i="3"/>
  <c r="X170" i="3"/>
  <c r="Y170" i="3"/>
  <c r="Z170" i="3"/>
  <c r="AA170" i="3"/>
  <c r="AD170" i="3"/>
  <c r="B171" i="3"/>
  <c r="C171" i="3"/>
  <c r="D171" i="3"/>
  <c r="E171" i="3"/>
  <c r="F171" i="3"/>
  <c r="G171" i="3"/>
  <c r="H171" i="3"/>
  <c r="I171" i="3"/>
  <c r="J171" i="3"/>
  <c r="K171" i="3"/>
  <c r="L171" i="3"/>
  <c r="M171" i="3"/>
  <c r="P171" i="3"/>
  <c r="AB171" i="3" s="1"/>
  <c r="R171" i="3"/>
  <c r="T171" i="3"/>
  <c r="V171" i="3"/>
  <c r="X171" i="3"/>
  <c r="Z171" i="3"/>
  <c r="AA171" i="3"/>
  <c r="AD171" i="3"/>
  <c r="AE171" i="3"/>
  <c r="B172" i="3"/>
  <c r="C172" i="3"/>
  <c r="D172" i="3"/>
  <c r="E172" i="3"/>
  <c r="F172" i="3"/>
  <c r="G172" i="3"/>
  <c r="H172" i="3"/>
  <c r="I172" i="3"/>
  <c r="J172" i="3"/>
  <c r="K172" i="3"/>
  <c r="L172" i="3"/>
  <c r="M172" i="3"/>
  <c r="N172" i="3"/>
  <c r="O172" i="3"/>
  <c r="P172" i="3"/>
  <c r="AB172" i="3" s="1"/>
  <c r="Q172" i="3"/>
  <c r="AC172" i="3" s="1"/>
  <c r="R172" i="3"/>
  <c r="T172" i="3"/>
  <c r="U172" i="3"/>
  <c r="V172" i="3"/>
  <c r="X172" i="3"/>
  <c r="Z172" i="3"/>
  <c r="AA172" i="3"/>
  <c r="AD172" i="3"/>
  <c r="AE172" i="3"/>
  <c r="B173" i="3"/>
  <c r="C173" i="3"/>
  <c r="D173" i="3"/>
  <c r="E173" i="3"/>
  <c r="F173" i="3"/>
  <c r="G173" i="3"/>
  <c r="H173" i="3"/>
  <c r="I173" i="3"/>
  <c r="J173" i="3"/>
  <c r="K173" i="3"/>
  <c r="L173" i="3"/>
  <c r="M173" i="3"/>
  <c r="N173" i="3"/>
  <c r="P173" i="3"/>
  <c r="AB173" i="3" s="1"/>
  <c r="R173" i="3"/>
  <c r="T173" i="3"/>
  <c r="V173" i="3"/>
  <c r="X173" i="3"/>
  <c r="Y173" i="3"/>
  <c r="Z173" i="3"/>
  <c r="AA173" i="3"/>
  <c r="AD173" i="3"/>
  <c r="B174" i="3"/>
  <c r="C174" i="3"/>
  <c r="D174" i="3"/>
  <c r="E174" i="3"/>
  <c r="F174" i="3"/>
  <c r="G174" i="3"/>
  <c r="H174" i="3"/>
  <c r="I174" i="3"/>
  <c r="J174" i="3"/>
  <c r="K174" i="3"/>
  <c r="L174" i="3"/>
  <c r="M174" i="3"/>
  <c r="P174" i="3"/>
  <c r="AB174" i="3" s="1"/>
  <c r="R174" i="3"/>
  <c r="T174" i="3"/>
  <c r="U174" i="3"/>
  <c r="V174" i="3"/>
  <c r="X174" i="3"/>
  <c r="Z174" i="3"/>
  <c r="AA174" i="3"/>
  <c r="AD174" i="3"/>
  <c r="AE174" i="3"/>
  <c r="B175" i="3"/>
  <c r="C175" i="3"/>
  <c r="D175" i="3"/>
  <c r="E175" i="3"/>
  <c r="F175" i="3"/>
  <c r="G175" i="3"/>
  <c r="H175" i="3"/>
  <c r="I175" i="3"/>
  <c r="J175" i="3"/>
  <c r="K175" i="3"/>
  <c r="L175" i="3"/>
  <c r="M175" i="3"/>
  <c r="O175" i="3"/>
  <c r="P175" i="3"/>
  <c r="AB175" i="3" s="1"/>
  <c r="Q175" i="3"/>
  <c r="AC175" i="3" s="1"/>
  <c r="R175" i="3"/>
  <c r="S175" i="3"/>
  <c r="T175" i="3"/>
  <c r="U175" i="3"/>
  <c r="V175" i="3"/>
  <c r="W175" i="3"/>
  <c r="X175" i="3"/>
  <c r="Z175" i="3"/>
  <c r="AA175" i="3"/>
  <c r="AD175" i="3"/>
  <c r="B176" i="3"/>
  <c r="C176" i="3"/>
  <c r="D176" i="3"/>
  <c r="E176" i="3"/>
  <c r="F176" i="3"/>
  <c r="G176" i="3"/>
  <c r="H176" i="3"/>
  <c r="I176" i="3"/>
  <c r="J176" i="3"/>
  <c r="K176" i="3"/>
  <c r="L176" i="3"/>
  <c r="M176" i="3"/>
  <c r="P176" i="3"/>
  <c r="AB176" i="3" s="1"/>
  <c r="R176" i="3"/>
  <c r="T176" i="3"/>
  <c r="U176" i="3"/>
  <c r="V176" i="3"/>
  <c r="W176" i="3"/>
  <c r="X176" i="3"/>
  <c r="Z176" i="3"/>
  <c r="AA176" i="3"/>
  <c r="AD176" i="3"/>
  <c r="B177" i="3"/>
  <c r="C177" i="3"/>
  <c r="D177" i="3"/>
  <c r="E177" i="3"/>
  <c r="F177" i="3"/>
  <c r="G177" i="3"/>
  <c r="H177" i="3"/>
  <c r="I177" i="3"/>
  <c r="J177" i="3"/>
  <c r="K177" i="3"/>
  <c r="L177" i="3"/>
  <c r="M177" i="3"/>
  <c r="P177" i="3"/>
  <c r="AB177" i="3" s="1"/>
  <c r="R177" i="3"/>
  <c r="S177" i="3"/>
  <c r="T177" i="3"/>
  <c r="V177" i="3"/>
  <c r="X177" i="3"/>
  <c r="Y177" i="3"/>
  <c r="Z177" i="3"/>
  <c r="AA177" i="3"/>
  <c r="AD177" i="3"/>
  <c r="B178" i="3"/>
  <c r="C178" i="3"/>
  <c r="D178" i="3"/>
  <c r="E178" i="3"/>
  <c r="F178" i="3"/>
  <c r="G178" i="3"/>
  <c r="H178" i="3"/>
  <c r="I178" i="3"/>
  <c r="J178" i="3"/>
  <c r="K178" i="3"/>
  <c r="L178" i="3"/>
  <c r="M178" i="3"/>
  <c r="N178" i="3"/>
  <c r="O178" i="3"/>
  <c r="P178" i="3"/>
  <c r="AB178" i="3" s="1"/>
  <c r="Q178" i="3"/>
  <c r="AC178" i="3" s="1"/>
  <c r="R178" i="3"/>
  <c r="S178" i="3"/>
  <c r="T178" i="3"/>
  <c r="U178" i="3"/>
  <c r="V178" i="3"/>
  <c r="X178" i="3"/>
  <c r="Z178" i="3"/>
  <c r="AA178" i="3"/>
  <c r="AD178" i="3"/>
  <c r="B179" i="3"/>
  <c r="C179" i="3"/>
  <c r="D179" i="3"/>
  <c r="E179" i="3"/>
  <c r="F179" i="3"/>
  <c r="G179" i="3"/>
  <c r="H179" i="3"/>
  <c r="I179" i="3"/>
  <c r="J179" i="3"/>
  <c r="K179" i="3"/>
  <c r="L179" i="3"/>
  <c r="M179" i="3"/>
  <c r="P179" i="3"/>
  <c r="AB179" i="3" s="1"/>
  <c r="R179" i="3"/>
  <c r="S179" i="3"/>
  <c r="T179" i="3"/>
  <c r="V179" i="3"/>
  <c r="X179" i="3"/>
  <c r="Z179" i="3"/>
  <c r="AA179" i="3"/>
  <c r="AD179" i="3"/>
  <c r="AE179" i="3"/>
  <c r="B180" i="3"/>
  <c r="C180" i="3"/>
  <c r="D180" i="3"/>
  <c r="E180" i="3"/>
  <c r="F180" i="3"/>
  <c r="G180" i="3"/>
  <c r="H180" i="3"/>
  <c r="I180" i="3"/>
  <c r="J180" i="3"/>
  <c r="K180" i="3"/>
  <c r="L180" i="3"/>
  <c r="M180" i="3"/>
  <c r="N180" i="3"/>
  <c r="P180" i="3"/>
  <c r="AB180" i="3" s="1"/>
  <c r="Q180" i="3"/>
  <c r="AC180" i="3" s="1"/>
  <c r="R180" i="3"/>
  <c r="T180" i="3"/>
  <c r="U180" i="3"/>
  <c r="V180" i="3"/>
  <c r="W180" i="3"/>
  <c r="X180" i="3"/>
  <c r="Z180" i="3"/>
  <c r="AA180" i="3"/>
  <c r="AD180" i="3"/>
  <c r="AE180" i="3"/>
  <c r="B181" i="3"/>
  <c r="C181" i="3"/>
  <c r="D181" i="3"/>
  <c r="E181" i="3"/>
  <c r="F181" i="3"/>
  <c r="G181" i="3"/>
  <c r="H181" i="3"/>
  <c r="I181" i="3"/>
  <c r="J181" i="3"/>
  <c r="K181" i="3"/>
  <c r="L181" i="3"/>
  <c r="M181" i="3"/>
  <c r="N181" i="3"/>
  <c r="O181" i="3"/>
  <c r="P181" i="3"/>
  <c r="AB181" i="3" s="1"/>
  <c r="R181" i="3"/>
  <c r="S181" i="3"/>
  <c r="T181" i="3"/>
  <c r="V181" i="3"/>
  <c r="W181" i="3"/>
  <c r="X181" i="3"/>
  <c r="Y181" i="3"/>
  <c r="Z181" i="3"/>
  <c r="AA181" i="3"/>
  <c r="AD181" i="3"/>
  <c r="B182" i="3"/>
  <c r="C182" i="3"/>
  <c r="D182" i="3"/>
  <c r="E182" i="3"/>
  <c r="F182" i="3"/>
  <c r="G182" i="3"/>
  <c r="H182" i="3"/>
  <c r="I182" i="3"/>
  <c r="J182" i="3"/>
  <c r="K182" i="3"/>
  <c r="L182" i="3"/>
  <c r="M182" i="3"/>
  <c r="N182" i="3"/>
  <c r="P182" i="3"/>
  <c r="AB182" i="3" s="1"/>
  <c r="R182" i="3"/>
  <c r="T182" i="3"/>
  <c r="V182" i="3"/>
  <c r="X182" i="3"/>
  <c r="Z182" i="3"/>
  <c r="AA182" i="3"/>
  <c r="AD182" i="3"/>
  <c r="AE182" i="3"/>
  <c r="B183" i="3"/>
  <c r="C183" i="3"/>
  <c r="D183" i="3"/>
  <c r="E183" i="3"/>
  <c r="F183" i="3"/>
  <c r="G183" i="3"/>
  <c r="H183" i="3"/>
  <c r="I183" i="3"/>
  <c r="J183" i="3"/>
  <c r="K183" i="3"/>
  <c r="L183" i="3"/>
  <c r="M183" i="3"/>
  <c r="N183" i="3"/>
  <c r="P183" i="3"/>
  <c r="AB183" i="3" s="1"/>
  <c r="R183" i="3"/>
  <c r="S183" i="3"/>
  <c r="T183" i="3"/>
  <c r="V183" i="3"/>
  <c r="X183" i="3"/>
  <c r="Y183" i="3"/>
  <c r="Z183" i="3"/>
  <c r="AA183" i="3"/>
  <c r="AD183" i="3"/>
  <c r="AE183" i="3"/>
  <c r="B184" i="3"/>
  <c r="C184" i="3"/>
  <c r="D184" i="3"/>
  <c r="E184" i="3"/>
  <c r="F184" i="3"/>
  <c r="G184" i="3"/>
  <c r="H184" i="3"/>
  <c r="I184" i="3"/>
  <c r="J184" i="3"/>
  <c r="K184" i="3"/>
  <c r="L184" i="3"/>
  <c r="M184" i="3"/>
  <c r="N184" i="3"/>
  <c r="P184" i="3"/>
  <c r="AB184" i="3" s="1"/>
  <c r="Q184" i="3"/>
  <c r="AC184" i="3" s="1"/>
  <c r="R184" i="3"/>
  <c r="T184" i="3"/>
  <c r="U184" i="3"/>
  <c r="V184" i="3"/>
  <c r="X184" i="3"/>
  <c r="Z184" i="3"/>
  <c r="AA184" i="3"/>
  <c r="AD184" i="3"/>
  <c r="B185" i="3"/>
  <c r="C185" i="3"/>
  <c r="D185" i="3"/>
  <c r="E185" i="3"/>
  <c r="F185" i="3"/>
  <c r="G185" i="3"/>
  <c r="H185" i="3"/>
  <c r="I185" i="3"/>
  <c r="J185" i="3"/>
  <c r="K185" i="3"/>
  <c r="L185" i="3"/>
  <c r="M185" i="3"/>
  <c r="P185" i="3"/>
  <c r="AB185" i="3" s="1"/>
  <c r="R185" i="3"/>
  <c r="T185" i="3"/>
  <c r="V185" i="3"/>
  <c r="W185" i="3"/>
  <c r="X185" i="3"/>
  <c r="Y185" i="3"/>
  <c r="Z185" i="3"/>
  <c r="AA185" i="3"/>
  <c r="AD185" i="3"/>
  <c r="AE185" i="3"/>
  <c r="B186" i="3"/>
  <c r="C186" i="3"/>
  <c r="D186" i="3"/>
  <c r="E186" i="3"/>
  <c r="F186" i="3"/>
  <c r="G186" i="3"/>
  <c r="H186" i="3"/>
  <c r="I186" i="3"/>
  <c r="J186" i="3"/>
  <c r="K186" i="3"/>
  <c r="L186" i="3"/>
  <c r="M186" i="3"/>
  <c r="O186" i="3"/>
  <c r="P186" i="3"/>
  <c r="AB186" i="3" s="1"/>
  <c r="R186" i="3"/>
  <c r="T186" i="3"/>
  <c r="V186" i="3"/>
  <c r="X186" i="3"/>
  <c r="Y186" i="3"/>
  <c r="Z186" i="3"/>
  <c r="AA186" i="3"/>
  <c r="AD186" i="3"/>
  <c r="B187" i="3"/>
  <c r="C187" i="3"/>
  <c r="D187" i="3"/>
  <c r="E187" i="3"/>
  <c r="F187" i="3"/>
  <c r="G187" i="3"/>
  <c r="H187" i="3"/>
  <c r="I187" i="3"/>
  <c r="J187" i="3"/>
  <c r="K187" i="3"/>
  <c r="L187" i="3"/>
  <c r="M187" i="3"/>
  <c r="N187" i="3"/>
  <c r="O187" i="3"/>
  <c r="P187" i="3"/>
  <c r="R187" i="3"/>
  <c r="S187" i="3"/>
  <c r="T187" i="3"/>
  <c r="U187" i="3"/>
  <c r="V187" i="3"/>
  <c r="X187" i="3"/>
  <c r="Z187" i="3"/>
  <c r="AA187" i="3"/>
  <c r="AB187" i="3"/>
  <c r="AD187" i="3"/>
  <c r="B188" i="3"/>
  <c r="C188" i="3"/>
  <c r="D188" i="3"/>
  <c r="E188" i="3"/>
  <c r="F188" i="3"/>
  <c r="G188" i="3"/>
  <c r="H188" i="3"/>
  <c r="I188" i="3"/>
  <c r="J188" i="3"/>
  <c r="K188" i="3"/>
  <c r="L188" i="3"/>
  <c r="M188" i="3"/>
  <c r="P188" i="3"/>
  <c r="AB188" i="3" s="1"/>
  <c r="R188" i="3"/>
  <c r="T188" i="3"/>
  <c r="U188" i="3"/>
  <c r="V188" i="3"/>
  <c r="X188" i="3"/>
  <c r="Z188" i="3"/>
  <c r="AA188" i="3"/>
  <c r="AD188" i="3"/>
  <c r="AE188" i="3"/>
  <c r="B189" i="3"/>
  <c r="C189" i="3"/>
  <c r="D189" i="3"/>
  <c r="E189" i="3"/>
  <c r="F189" i="3"/>
  <c r="G189" i="3"/>
  <c r="H189" i="3"/>
  <c r="I189" i="3"/>
  <c r="J189" i="3"/>
  <c r="K189" i="3"/>
  <c r="L189" i="3"/>
  <c r="M189" i="3"/>
  <c r="P189" i="3"/>
  <c r="AB189" i="3" s="1"/>
  <c r="R189" i="3"/>
  <c r="S189" i="3"/>
  <c r="T189" i="3"/>
  <c r="U189" i="3"/>
  <c r="V189" i="3"/>
  <c r="X189" i="3"/>
  <c r="Y189" i="3"/>
  <c r="Z189" i="3"/>
  <c r="AA189" i="3"/>
  <c r="AD189" i="3"/>
  <c r="B190" i="3"/>
  <c r="C190" i="3"/>
  <c r="D190" i="3"/>
  <c r="E190" i="3"/>
  <c r="F190" i="3"/>
  <c r="G190" i="3"/>
  <c r="H190" i="3"/>
  <c r="I190" i="3"/>
  <c r="J190" i="3"/>
  <c r="K190" i="3"/>
  <c r="L190" i="3"/>
  <c r="M190" i="3"/>
  <c r="P190" i="3"/>
  <c r="AB190" i="3" s="1"/>
  <c r="Q190" i="3"/>
  <c r="AC190" i="3" s="1"/>
  <c r="R190" i="3"/>
  <c r="S190" i="3"/>
  <c r="T190" i="3"/>
  <c r="U190" i="3"/>
  <c r="V190" i="3"/>
  <c r="W190" i="3"/>
  <c r="X190" i="3"/>
  <c r="Y190" i="3"/>
  <c r="Z190" i="3"/>
  <c r="AA190" i="3"/>
  <c r="AD190" i="3"/>
  <c r="B191" i="3"/>
  <c r="C191" i="3"/>
  <c r="D191" i="3"/>
  <c r="E191" i="3"/>
  <c r="F191" i="3"/>
  <c r="G191" i="3"/>
  <c r="H191" i="3"/>
  <c r="I191" i="3"/>
  <c r="J191" i="3"/>
  <c r="K191" i="3"/>
  <c r="L191" i="3"/>
  <c r="M191" i="3"/>
  <c r="P191" i="3"/>
  <c r="AB191" i="3" s="1"/>
  <c r="R191" i="3"/>
  <c r="S191" i="3"/>
  <c r="T191" i="3"/>
  <c r="V191" i="3"/>
  <c r="W191" i="3"/>
  <c r="X191" i="3"/>
  <c r="Z191" i="3"/>
  <c r="AA191" i="3"/>
  <c r="AD191" i="3"/>
  <c r="B192" i="3"/>
  <c r="C192" i="3"/>
  <c r="D192" i="3"/>
  <c r="E192" i="3"/>
  <c r="F192" i="3"/>
  <c r="G192" i="3"/>
  <c r="H192" i="3"/>
  <c r="I192" i="3"/>
  <c r="J192" i="3"/>
  <c r="K192" i="3"/>
  <c r="L192" i="3"/>
  <c r="M192" i="3"/>
  <c r="N192" i="3"/>
  <c r="O192" i="3"/>
  <c r="P192" i="3"/>
  <c r="AB192" i="3" s="1"/>
  <c r="R192" i="3"/>
  <c r="S192" i="3"/>
  <c r="T192" i="3"/>
  <c r="V192" i="3"/>
  <c r="W192" i="3"/>
  <c r="X192" i="3"/>
  <c r="Z192" i="3"/>
  <c r="AA192" i="3"/>
  <c r="AD192" i="3"/>
  <c r="B193" i="3"/>
  <c r="C193" i="3"/>
  <c r="D193" i="3"/>
  <c r="E193" i="3"/>
  <c r="F193" i="3"/>
  <c r="G193" i="3"/>
  <c r="H193" i="3"/>
  <c r="I193" i="3"/>
  <c r="J193" i="3"/>
  <c r="K193" i="3"/>
  <c r="L193" i="3"/>
  <c r="M193" i="3"/>
  <c r="P193" i="3"/>
  <c r="AB193" i="3" s="1"/>
  <c r="Q193" i="3"/>
  <c r="AC193" i="3" s="1"/>
  <c r="R193" i="3"/>
  <c r="S193" i="3"/>
  <c r="T193" i="3"/>
  <c r="U193" i="3"/>
  <c r="V193" i="3"/>
  <c r="X193" i="3"/>
  <c r="Y193" i="3"/>
  <c r="Z193" i="3"/>
  <c r="AA193" i="3"/>
  <c r="AD193" i="3"/>
  <c r="AE193" i="3"/>
  <c r="B194" i="3"/>
  <c r="C194" i="3"/>
  <c r="D194" i="3"/>
  <c r="E194" i="3"/>
  <c r="F194" i="3"/>
  <c r="G194" i="3"/>
  <c r="H194" i="3"/>
  <c r="I194" i="3"/>
  <c r="J194" i="3"/>
  <c r="K194" i="3"/>
  <c r="L194" i="3"/>
  <c r="M194" i="3"/>
  <c r="N194" i="3"/>
  <c r="P194" i="3"/>
  <c r="AB194" i="3" s="1"/>
  <c r="Q194" i="3"/>
  <c r="AC194" i="3" s="1"/>
  <c r="R194" i="3"/>
  <c r="T194" i="3"/>
  <c r="U194" i="3"/>
  <c r="V194" i="3"/>
  <c r="X194" i="3"/>
  <c r="Z194" i="3"/>
  <c r="AA194" i="3"/>
  <c r="AD194" i="3"/>
  <c r="AE194" i="3"/>
  <c r="B195" i="3"/>
  <c r="C195" i="3"/>
  <c r="D195" i="3"/>
  <c r="E195" i="3"/>
  <c r="F195" i="3"/>
  <c r="G195" i="3"/>
  <c r="H195" i="3"/>
  <c r="I195" i="3"/>
  <c r="J195" i="3"/>
  <c r="K195" i="3"/>
  <c r="L195" i="3"/>
  <c r="M195" i="3"/>
  <c r="N195" i="3"/>
  <c r="O195" i="3"/>
  <c r="P195" i="3"/>
  <c r="AB195" i="3" s="1"/>
  <c r="R195" i="3"/>
  <c r="S195" i="3"/>
  <c r="T195" i="3"/>
  <c r="V195" i="3"/>
  <c r="X195" i="3"/>
  <c r="Z195" i="3"/>
  <c r="AA195" i="3"/>
  <c r="AD195" i="3"/>
  <c r="B196" i="3"/>
  <c r="C196" i="3"/>
  <c r="D196" i="3"/>
  <c r="E196" i="3"/>
  <c r="F196" i="3"/>
  <c r="G196" i="3"/>
  <c r="H196" i="3"/>
  <c r="I196" i="3"/>
  <c r="J196" i="3"/>
  <c r="K196" i="3"/>
  <c r="L196" i="3"/>
  <c r="M196" i="3"/>
  <c r="N196" i="3"/>
  <c r="P196" i="3"/>
  <c r="AB196" i="3" s="1"/>
  <c r="Q196" i="3"/>
  <c r="AC196" i="3" s="1"/>
  <c r="R196" i="3"/>
  <c r="S196" i="3"/>
  <c r="T196" i="3"/>
  <c r="V196" i="3"/>
  <c r="W196" i="3"/>
  <c r="X196" i="3"/>
  <c r="Z196" i="3"/>
  <c r="AA196" i="3"/>
  <c r="AD196" i="3"/>
  <c r="AE196" i="3"/>
  <c r="B197" i="3"/>
  <c r="C197" i="3"/>
  <c r="D197" i="3"/>
  <c r="E197" i="3"/>
  <c r="F197" i="3"/>
  <c r="G197" i="3"/>
  <c r="H197" i="3"/>
  <c r="I197" i="3"/>
  <c r="J197" i="3"/>
  <c r="K197" i="3"/>
  <c r="L197" i="3"/>
  <c r="M197" i="3"/>
  <c r="N197" i="3"/>
  <c r="P197" i="3"/>
  <c r="AB197" i="3" s="1"/>
  <c r="R197" i="3"/>
  <c r="T197" i="3"/>
  <c r="V197" i="3"/>
  <c r="X197" i="3"/>
  <c r="Z197" i="3"/>
  <c r="AA197" i="3"/>
  <c r="AD197" i="3"/>
  <c r="AE197" i="3"/>
  <c r="AG132" i="1"/>
  <c r="AG133" i="1"/>
  <c r="AE159" i="3" s="1"/>
  <c r="AG134" i="1"/>
  <c r="AE160" i="3" s="1"/>
  <c r="AG135" i="1"/>
  <c r="AG136" i="1"/>
  <c r="AE162" i="3" s="1"/>
  <c r="AG137" i="1"/>
  <c r="AE163" i="3" s="1"/>
  <c r="AG138" i="1"/>
  <c r="AE164" i="3" s="1"/>
  <c r="AG139" i="1"/>
  <c r="AG140" i="1"/>
  <c r="AG141" i="1"/>
  <c r="AG142" i="1"/>
  <c r="AG143" i="1"/>
  <c r="AG144" i="1"/>
  <c r="AE170" i="3" s="1"/>
  <c r="AG145" i="1"/>
  <c r="AG146" i="1"/>
  <c r="AG147" i="1"/>
  <c r="AE173" i="3" s="1"/>
  <c r="AG148" i="1"/>
  <c r="AG149" i="1"/>
  <c r="AE175" i="3" s="1"/>
  <c r="AG150" i="1"/>
  <c r="AE176" i="3" s="1"/>
  <c r="AG151" i="1"/>
  <c r="AE177" i="3" s="1"/>
  <c r="AG152" i="1"/>
  <c r="AE178" i="3" s="1"/>
  <c r="AG153" i="1"/>
  <c r="AG154" i="1"/>
  <c r="AG155" i="1"/>
  <c r="AE181" i="3" s="1"/>
  <c r="AG156" i="1"/>
  <c r="AG157" i="1"/>
  <c r="AG158" i="1"/>
  <c r="AE184" i="3" s="1"/>
  <c r="AG159" i="1"/>
  <c r="AG160" i="1"/>
  <c r="AE186" i="3" s="1"/>
  <c r="AG161" i="1"/>
  <c r="AE187" i="3" s="1"/>
  <c r="AG162" i="1"/>
  <c r="AG163" i="1"/>
  <c r="AE189" i="3" s="1"/>
  <c r="AG164" i="1"/>
  <c r="AE190" i="3" s="1"/>
  <c r="AG165" i="1"/>
  <c r="AE191" i="3" s="1"/>
  <c r="AG166" i="1"/>
  <c r="AE192" i="3" s="1"/>
  <c r="AG167" i="1"/>
  <c r="AG168" i="1"/>
  <c r="AG169" i="1"/>
  <c r="AE195" i="3" s="1"/>
  <c r="AG170" i="1"/>
  <c r="AG171" i="1"/>
  <c r="AD132" i="1"/>
  <c r="AD133" i="1"/>
  <c r="Y159" i="3" s="1"/>
  <c r="AD134" i="1"/>
  <c r="Y160" i="3" s="1"/>
  <c r="AD135" i="1"/>
  <c r="AD136" i="1"/>
  <c r="Y162" i="3" s="1"/>
  <c r="AD137" i="1"/>
  <c r="Y163" i="3" s="1"/>
  <c r="AD138" i="1"/>
  <c r="AD139" i="1"/>
  <c r="Y165" i="3" s="1"/>
  <c r="AD140" i="1"/>
  <c r="Y166" i="3" s="1"/>
  <c r="AD141" i="1"/>
  <c r="Y167" i="3" s="1"/>
  <c r="AD142" i="1"/>
  <c r="Y168" i="3" s="1"/>
  <c r="AD143" i="1"/>
  <c r="AD144" i="1"/>
  <c r="AD145" i="1"/>
  <c r="Y171" i="3" s="1"/>
  <c r="AD146" i="1"/>
  <c r="Y172" i="3" s="1"/>
  <c r="AD147" i="1"/>
  <c r="AD148" i="1"/>
  <c r="Y174" i="3" s="1"/>
  <c r="AD149" i="1"/>
  <c r="Y175" i="3" s="1"/>
  <c r="AD150" i="1"/>
  <c r="Y176" i="3" s="1"/>
  <c r="AD151" i="1"/>
  <c r="AD152" i="1"/>
  <c r="Y178" i="3" s="1"/>
  <c r="AD153" i="1"/>
  <c r="Y179" i="3" s="1"/>
  <c r="AD154" i="1"/>
  <c r="Y180" i="3" s="1"/>
  <c r="AD155" i="1"/>
  <c r="AD156" i="1"/>
  <c r="Y182" i="3" s="1"/>
  <c r="AD157" i="1"/>
  <c r="AD158" i="1"/>
  <c r="Y184" i="3" s="1"/>
  <c r="AD159" i="1"/>
  <c r="AD160" i="1"/>
  <c r="AD161" i="1"/>
  <c r="Y187" i="3" s="1"/>
  <c r="AD162" i="1"/>
  <c r="Y188" i="3" s="1"/>
  <c r="AD163" i="1"/>
  <c r="AD164" i="1"/>
  <c r="AD165" i="1"/>
  <c r="Y191" i="3" s="1"/>
  <c r="AD166" i="1"/>
  <c r="Y192" i="3" s="1"/>
  <c r="AD167" i="1"/>
  <c r="AD168" i="1"/>
  <c r="Y194" i="3" s="1"/>
  <c r="AD169" i="1"/>
  <c r="Y195" i="3" s="1"/>
  <c r="AD170" i="1"/>
  <c r="Y196" i="3" s="1"/>
  <c r="AD171" i="1"/>
  <c r="Y197" i="3" s="1"/>
  <c r="AB132" i="1"/>
  <c r="W158" i="3" s="1"/>
  <c r="AB133" i="1"/>
  <c r="W159" i="3" s="1"/>
  <c r="AB134" i="1"/>
  <c r="W160" i="3" s="1"/>
  <c r="AB135" i="1"/>
  <c r="AB136" i="1"/>
  <c r="AB137" i="1"/>
  <c r="AB138" i="1"/>
  <c r="W164" i="3" s="1"/>
  <c r="AB139" i="1"/>
  <c r="AB140" i="1"/>
  <c r="AB141" i="1"/>
  <c r="AB142" i="1"/>
  <c r="W168" i="3" s="1"/>
  <c r="AB143" i="1"/>
  <c r="W169" i="3" s="1"/>
  <c r="AB144" i="1"/>
  <c r="AB145" i="1"/>
  <c r="W171" i="3" s="1"/>
  <c r="AB146" i="1"/>
  <c r="W172" i="3" s="1"/>
  <c r="AB147" i="1"/>
  <c r="W173" i="3" s="1"/>
  <c r="AB148" i="1"/>
  <c r="W174" i="3" s="1"/>
  <c r="AB149" i="1"/>
  <c r="AB150" i="1"/>
  <c r="AB151" i="1"/>
  <c r="W177" i="3" s="1"/>
  <c r="AB152" i="1"/>
  <c r="W178" i="3" s="1"/>
  <c r="AB153" i="1"/>
  <c r="W179" i="3" s="1"/>
  <c r="AB154" i="1"/>
  <c r="AB155" i="1"/>
  <c r="AB156" i="1"/>
  <c r="W182" i="3" s="1"/>
  <c r="AB157" i="1"/>
  <c r="W183" i="3" s="1"/>
  <c r="AB158" i="1"/>
  <c r="W184" i="3" s="1"/>
  <c r="AB159" i="1"/>
  <c r="AB160" i="1"/>
  <c r="W186" i="3" s="1"/>
  <c r="AB161" i="1"/>
  <c r="W187" i="3" s="1"/>
  <c r="AB162" i="1"/>
  <c r="W188" i="3" s="1"/>
  <c r="AB163" i="1"/>
  <c r="W189" i="3" s="1"/>
  <c r="AB164" i="1"/>
  <c r="AB165" i="1"/>
  <c r="AB166" i="1"/>
  <c r="AB167" i="1"/>
  <c r="W193" i="3" s="1"/>
  <c r="AB168" i="1"/>
  <c r="W194" i="3" s="1"/>
  <c r="AB169" i="1"/>
  <c r="W195" i="3" s="1"/>
  <c r="AB170" i="1"/>
  <c r="AB171" i="1"/>
  <c r="W197" i="3" s="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W134" i="1"/>
  <c r="W140" i="1"/>
  <c r="V142" i="1"/>
  <c r="W146" i="1"/>
  <c r="W148" i="1"/>
  <c r="W152" i="1"/>
  <c r="V156" i="1"/>
  <c r="W158" i="1"/>
  <c r="V159" i="1"/>
  <c r="W160" i="1"/>
  <c r="P132" i="1"/>
  <c r="T132" i="1" s="1"/>
  <c r="Q132" i="1"/>
  <c r="R132" i="1"/>
  <c r="R176" i="1" s="1"/>
  <c r="S132" i="1"/>
  <c r="Q158" i="3" s="1"/>
  <c r="AC158" i="3" s="1"/>
  <c r="P133" i="1"/>
  <c r="N159" i="3" s="1"/>
  <c r="Q133" i="1"/>
  <c r="R133" i="1"/>
  <c r="S133" i="1"/>
  <c r="Q159" i="3" s="1"/>
  <c r="AC159" i="3" s="1"/>
  <c r="P134" i="1"/>
  <c r="T134" i="1" s="1"/>
  <c r="Q134" i="1"/>
  <c r="U160" i="3" s="1"/>
  <c r="R134" i="1"/>
  <c r="S134" i="1"/>
  <c r="P135" i="1"/>
  <c r="T135" i="1" s="1"/>
  <c r="O161" i="3" s="1"/>
  <c r="Q135" i="1"/>
  <c r="U161" i="3" s="1"/>
  <c r="R135" i="1"/>
  <c r="S161" i="3" s="1"/>
  <c r="S135" i="1"/>
  <c r="Q161" i="3" s="1"/>
  <c r="AC161" i="3" s="1"/>
  <c r="P136" i="1"/>
  <c r="N162" i="3" s="1"/>
  <c r="Q136" i="1"/>
  <c r="U162" i="3" s="1"/>
  <c r="R136" i="1"/>
  <c r="S136" i="1"/>
  <c r="Q162" i="3" s="1"/>
  <c r="AC162" i="3" s="1"/>
  <c r="T136" i="1"/>
  <c r="O162" i="3" s="1"/>
  <c r="P137" i="1"/>
  <c r="Q137" i="1"/>
  <c r="R137" i="1"/>
  <c r="S137" i="1"/>
  <c r="T137" i="1"/>
  <c r="O163" i="3" s="1"/>
  <c r="P138" i="1"/>
  <c r="T138" i="1" s="1"/>
  <c r="O164" i="3" s="1"/>
  <c r="Q138" i="1"/>
  <c r="U164" i="3" s="1"/>
  <c r="R138" i="1"/>
  <c r="S164" i="3" s="1"/>
  <c r="S138" i="1"/>
  <c r="Q164" i="3" s="1"/>
  <c r="AC164" i="3" s="1"/>
  <c r="P139" i="1"/>
  <c r="Q139" i="1"/>
  <c r="R139" i="1"/>
  <c r="S165" i="3" s="1"/>
  <c r="S139" i="1"/>
  <c r="W139" i="1" s="1"/>
  <c r="T139" i="1"/>
  <c r="O165" i="3" s="1"/>
  <c r="P140" i="1"/>
  <c r="Q140" i="1"/>
  <c r="R140" i="1"/>
  <c r="S140" i="1"/>
  <c r="Q166" i="3" s="1"/>
  <c r="AC166" i="3" s="1"/>
  <c r="T140" i="1"/>
  <c r="P141" i="1"/>
  <c r="T141" i="1" s="1"/>
  <c r="O167" i="3" s="1"/>
  <c r="Q141" i="1"/>
  <c r="W141" i="1" s="1"/>
  <c r="R141" i="1"/>
  <c r="S167" i="3" s="1"/>
  <c r="S141" i="1"/>
  <c r="Q167" i="3" s="1"/>
  <c r="AC167" i="3" s="1"/>
  <c r="P142" i="1"/>
  <c r="T142" i="1" s="1"/>
  <c r="O168" i="3" s="1"/>
  <c r="Q142" i="1"/>
  <c r="U168" i="3" s="1"/>
  <c r="R142" i="1"/>
  <c r="S142" i="1"/>
  <c r="Q168" i="3" s="1"/>
  <c r="AC168" i="3" s="1"/>
  <c r="P143" i="1"/>
  <c r="T143" i="1" s="1"/>
  <c r="O169" i="3" s="1"/>
  <c r="Q143" i="1"/>
  <c r="U169" i="3" s="1"/>
  <c r="R143" i="1"/>
  <c r="W143" i="1" s="1"/>
  <c r="S143" i="1"/>
  <c r="P144" i="1"/>
  <c r="N170" i="3" s="1"/>
  <c r="Q144" i="1"/>
  <c r="R144" i="1"/>
  <c r="S170" i="3" s="1"/>
  <c r="S144" i="1"/>
  <c r="Q170" i="3" s="1"/>
  <c r="AC170" i="3" s="1"/>
  <c r="P145" i="1"/>
  <c r="T145" i="1" s="1"/>
  <c r="O171" i="3" s="1"/>
  <c r="Q145" i="1"/>
  <c r="W145" i="1" s="1"/>
  <c r="R145" i="1"/>
  <c r="S171" i="3" s="1"/>
  <c r="S145" i="1"/>
  <c r="Q171" i="3" s="1"/>
  <c r="AC171" i="3" s="1"/>
  <c r="P146" i="1"/>
  <c r="T146" i="1" s="1"/>
  <c r="Q146" i="1"/>
  <c r="R146" i="1"/>
  <c r="S172" i="3" s="1"/>
  <c r="S146" i="1"/>
  <c r="P147" i="1"/>
  <c r="T147" i="1" s="1"/>
  <c r="O173" i="3" s="1"/>
  <c r="Q147" i="1"/>
  <c r="U173" i="3" s="1"/>
  <c r="R147" i="1"/>
  <c r="W147" i="1" s="1"/>
  <c r="S147" i="1"/>
  <c r="Q173" i="3" s="1"/>
  <c r="AC173" i="3" s="1"/>
  <c r="P148" i="1"/>
  <c r="T148" i="1" s="1"/>
  <c r="O174" i="3" s="1"/>
  <c r="Q148" i="1"/>
  <c r="R148" i="1"/>
  <c r="S174" i="3" s="1"/>
  <c r="S148" i="1"/>
  <c r="Q174" i="3" s="1"/>
  <c r="AC174" i="3" s="1"/>
  <c r="P149" i="1"/>
  <c r="T149" i="1" s="1"/>
  <c r="Q149" i="1"/>
  <c r="R149" i="1"/>
  <c r="W149" i="1" s="1"/>
  <c r="S149" i="1"/>
  <c r="P150" i="1"/>
  <c r="N176" i="3" s="1"/>
  <c r="Q150" i="1"/>
  <c r="W150" i="1" s="1"/>
  <c r="R150" i="1"/>
  <c r="S176" i="3" s="1"/>
  <c r="S150" i="1"/>
  <c r="Q176" i="3" s="1"/>
  <c r="AC176" i="3" s="1"/>
  <c r="T150" i="1"/>
  <c r="O176" i="3" s="1"/>
  <c r="P151" i="1"/>
  <c r="N177" i="3" s="1"/>
  <c r="Q151" i="1"/>
  <c r="U177" i="3" s="1"/>
  <c r="R151" i="1"/>
  <c r="W151" i="1" s="1"/>
  <c r="S151" i="1"/>
  <c r="Q177" i="3" s="1"/>
  <c r="AC177" i="3" s="1"/>
  <c r="T151" i="1"/>
  <c r="O177" i="3" s="1"/>
  <c r="P152" i="1"/>
  <c r="T152" i="1" s="1"/>
  <c r="Q152" i="1"/>
  <c r="R152" i="1"/>
  <c r="S152" i="1"/>
  <c r="P153" i="1"/>
  <c r="N179" i="3" s="1"/>
  <c r="Q153" i="1"/>
  <c r="U179" i="3" s="1"/>
  <c r="R153" i="1"/>
  <c r="S153" i="1"/>
  <c r="Q179" i="3" s="1"/>
  <c r="AC179" i="3" s="1"/>
  <c r="T153" i="1"/>
  <c r="O179" i="3" s="1"/>
  <c r="P154" i="1"/>
  <c r="Q154" i="1"/>
  <c r="W154" i="1" s="1"/>
  <c r="R154" i="1"/>
  <c r="S180" i="3" s="1"/>
  <c r="S154" i="1"/>
  <c r="T154" i="1"/>
  <c r="O180" i="3" s="1"/>
  <c r="P155" i="1"/>
  <c r="Q155" i="1"/>
  <c r="U181" i="3" s="1"/>
  <c r="R155" i="1"/>
  <c r="S155" i="1"/>
  <c r="Q181" i="3" s="1"/>
  <c r="AC181" i="3" s="1"/>
  <c r="T155" i="1"/>
  <c r="P156" i="1"/>
  <c r="T156" i="1" s="1"/>
  <c r="O182" i="3" s="1"/>
  <c r="Q156" i="1"/>
  <c r="W156" i="1" s="1"/>
  <c r="R156" i="1"/>
  <c r="S182" i="3" s="1"/>
  <c r="S156" i="1"/>
  <c r="Q182" i="3" s="1"/>
  <c r="AC182" i="3" s="1"/>
  <c r="P157" i="1"/>
  <c r="T157" i="1" s="1"/>
  <c r="O183" i="3" s="1"/>
  <c r="Q157" i="1"/>
  <c r="U183" i="3" s="1"/>
  <c r="R157" i="1"/>
  <c r="S157" i="1"/>
  <c r="Q183" i="3" s="1"/>
  <c r="AC183" i="3" s="1"/>
  <c r="P158" i="1"/>
  <c r="Q158" i="1"/>
  <c r="R158" i="1"/>
  <c r="S184" i="3" s="1"/>
  <c r="S158" i="1"/>
  <c r="T158" i="1"/>
  <c r="O184" i="3" s="1"/>
  <c r="P159" i="1"/>
  <c r="T159" i="1" s="1"/>
  <c r="O185" i="3" s="1"/>
  <c r="Q159" i="1"/>
  <c r="U185" i="3" s="1"/>
  <c r="R159" i="1"/>
  <c r="S185" i="3" s="1"/>
  <c r="S159" i="1"/>
  <c r="Q185" i="3" s="1"/>
  <c r="AC185" i="3" s="1"/>
  <c r="P160" i="1"/>
  <c r="T160" i="1" s="1"/>
  <c r="Q160" i="1"/>
  <c r="U186" i="3" s="1"/>
  <c r="R160" i="1"/>
  <c r="S186" i="3" s="1"/>
  <c r="S160" i="1"/>
  <c r="Q186" i="3" s="1"/>
  <c r="AC186" i="3" s="1"/>
  <c r="P161" i="1"/>
  <c r="Q161" i="1"/>
  <c r="R161" i="1"/>
  <c r="W161" i="1" s="1"/>
  <c r="S161" i="1"/>
  <c r="Q187" i="3" s="1"/>
  <c r="AC187" i="3" s="1"/>
  <c r="T161" i="1"/>
  <c r="P162" i="1"/>
  <c r="T162" i="1" s="1"/>
  <c r="O188" i="3" s="1"/>
  <c r="Q162" i="1"/>
  <c r="W162" i="1" s="1"/>
  <c r="R162" i="1"/>
  <c r="S188" i="3" s="1"/>
  <c r="S162" i="1"/>
  <c r="Q188" i="3" s="1"/>
  <c r="AC188" i="3" s="1"/>
  <c r="P163" i="1"/>
  <c r="T163" i="1" s="1"/>
  <c r="O189" i="3" s="1"/>
  <c r="Q163" i="1"/>
  <c r="R163" i="1"/>
  <c r="W163" i="1" s="1"/>
  <c r="S163" i="1"/>
  <c r="Q189" i="3" s="1"/>
  <c r="AC189" i="3" s="1"/>
  <c r="P164" i="1"/>
  <c r="N190" i="3" s="1"/>
  <c r="Q164" i="1"/>
  <c r="R164" i="1"/>
  <c r="S164" i="1"/>
  <c r="P165" i="1"/>
  <c r="N191" i="3" s="1"/>
  <c r="Q165" i="1"/>
  <c r="U191" i="3" s="1"/>
  <c r="R165" i="1"/>
  <c r="S165" i="1"/>
  <c r="Q191" i="3" s="1"/>
  <c r="AC191" i="3" s="1"/>
  <c r="T165" i="1"/>
  <c r="O191" i="3" s="1"/>
  <c r="P166" i="1"/>
  <c r="T166" i="1" s="1"/>
  <c r="Q166" i="1"/>
  <c r="W166" i="1" s="1"/>
  <c r="R166" i="1"/>
  <c r="S166" i="1"/>
  <c r="Q192" i="3" s="1"/>
  <c r="AC192" i="3" s="1"/>
  <c r="P167" i="1"/>
  <c r="N193" i="3" s="1"/>
  <c r="Q167" i="1"/>
  <c r="R167" i="1"/>
  <c r="S167" i="1"/>
  <c r="P168" i="1"/>
  <c r="Q168" i="1"/>
  <c r="W168" i="1" s="1"/>
  <c r="R168" i="1"/>
  <c r="S194" i="3" s="1"/>
  <c r="S168" i="1"/>
  <c r="T168" i="1"/>
  <c r="O194" i="3" s="1"/>
  <c r="P169" i="1"/>
  <c r="Q169" i="1"/>
  <c r="U195" i="3" s="1"/>
  <c r="R169" i="1"/>
  <c r="S169" i="1"/>
  <c r="Q195" i="3" s="1"/>
  <c r="AC195" i="3" s="1"/>
  <c r="T169" i="1"/>
  <c r="P170" i="1"/>
  <c r="Q170" i="1"/>
  <c r="U196" i="3" s="1"/>
  <c r="R170" i="1"/>
  <c r="S170" i="1"/>
  <c r="T170" i="1"/>
  <c r="W170" i="1" s="1"/>
  <c r="P171" i="1"/>
  <c r="T171" i="1" s="1"/>
  <c r="O197" i="3" s="1"/>
  <c r="Q171" i="1"/>
  <c r="U197" i="3" s="1"/>
  <c r="R171" i="1"/>
  <c r="S197" i="3" s="1"/>
  <c r="S171" i="1"/>
  <c r="Q197" i="3" s="1"/>
  <c r="AC197" i="3" s="1"/>
  <c r="H132" i="1"/>
  <c r="L132" i="1" s="1"/>
  <c r="I132" i="1"/>
  <c r="V132" i="1" s="1"/>
  <c r="J132" i="1"/>
  <c r="K132" i="1"/>
  <c r="H133" i="1"/>
  <c r="L133" i="1" s="1"/>
  <c r="I133" i="1"/>
  <c r="J133" i="1"/>
  <c r="K133" i="1"/>
  <c r="K176" i="1" s="1"/>
  <c r="H134" i="1"/>
  <c r="L134" i="1" s="1"/>
  <c r="I134" i="1"/>
  <c r="J134" i="1"/>
  <c r="K134" i="1"/>
  <c r="H135" i="1"/>
  <c r="L135" i="1" s="1"/>
  <c r="I135" i="1"/>
  <c r="J135" i="1"/>
  <c r="K135" i="1"/>
  <c r="H136" i="1"/>
  <c r="L136" i="1" s="1"/>
  <c r="I136" i="1"/>
  <c r="J136" i="1"/>
  <c r="K136" i="1"/>
  <c r="H137" i="1"/>
  <c r="L137" i="1" s="1"/>
  <c r="V137" i="1" s="1"/>
  <c r="I137" i="1"/>
  <c r="J137" i="1"/>
  <c r="K137" i="1"/>
  <c r="H138" i="1"/>
  <c r="L138" i="1" s="1"/>
  <c r="I138" i="1"/>
  <c r="V138" i="1" s="1"/>
  <c r="J138" i="1"/>
  <c r="K138" i="1"/>
  <c r="H139" i="1"/>
  <c r="L139" i="1" s="1"/>
  <c r="I139" i="1"/>
  <c r="J139" i="1"/>
  <c r="K139" i="1"/>
  <c r="H140" i="1"/>
  <c r="L140" i="1" s="1"/>
  <c r="I140" i="1"/>
  <c r="J140" i="1"/>
  <c r="V140" i="1" s="1"/>
  <c r="K140" i="1"/>
  <c r="H141" i="1"/>
  <c r="L141" i="1" s="1"/>
  <c r="I141" i="1"/>
  <c r="J141" i="1"/>
  <c r="K141" i="1"/>
  <c r="H142" i="1"/>
  <c r="L142" i="1" s="1"/>
  <c r="I142" i="1"/>
  <c r="J142" i="1"/>
  <c r="K142" i="1"/>
  <c r="H143" i="1"/>
  <c r="L143" i="1" s="1"/>
  <c r="I143" i="1"/>
  <c r="J143" i="1"/>
  <c r="K143" i="1"/>
  <c r="H144" i="1"/>
  <c r="L144" i="1" s="1"/>
  <c r="I144" i="1"/>
  <c r="J144" i="1"/>
  <c r="K144" i="1"/>
  <c r="H145" i="1"/>
  <c r="L145" i="1" s="1"/>
  <c r="I145" i="1"/>
  <c r="J145" i="1"/>
  <c r="K145" i="1"/>
  <c r="H146" i="1"/>
  <c r="L146" i="1" s="1"/>
  <c r="I146" i="1"/>
  <c r="J146" i="1"/>
  <c r="K146" i="1"/>
  <c r="H147" i="1"/>
  <c r="L147" i="1" s="1"/>
  <c r="I147" i="1"/>
  <c r="J147" i="1"/>
  <c r="K147" i="1"/>
  <c r="H148" i="1"/>
  <c r="L148" i="1" s="1"/>
  <c r="I148" i="1"/>
  <c r="J148" i="1"/>
  <c r="K148" i="1"/>
  <c r="H149" i="1"/>
  <c r="L149" i="1" s="1"/>
  <c r="I149" i="1"/>
  <c r="J149" i="1"/>
  <c r="K149" i="1"/>
  <c r="H150" i="1"/>
  <c r="L150" i="1" s="1"/>
  <c r="I150" i="1"/>
  <c r="J150" i="1"/>
  <c r="K150" i="1"/>
  <c r="H151" i="1"/>
  <c r="L151" i="1" s="1"/>
  <c r="V151" i="1" s="1"/>
  <c r="I151" i="1"/>
  <c r="J151" i="1"/>
  <c r="K151" i="1"/>
  <c r="H152" i="1"/>
  <c r="L152" i="1" s="1"/>
  <c r="I152" i="1"/>
  <c r="J152" i="1"/>
  <c r="K152" i="1"/>
  <c r="H153" i="1"/>
  <c r="L153" i="1" s="1"/>
  <c r="I153" i="1"/>
  <c r="J153" i="1"/>
  <c r="V153" i="1" s="1"/>
  <c r="K153" i="1"/>
  <c r="H154" i="1"/>
  <c r="L154" i="1" s="1"/>
  <c r="I154" i="1"/>
  <c r="J154" i="1"/>
  <c r="K154" i="1"/>
  <c r="H155" i="1"/>
  <c r="L155" i="1" s="1"/>
  <c r="I155" i="1"/>
  <c r="J155" i="1"/>
  <c r="K155" i="1"/>
  <c r="H156" i="1"/>
  <c r="L156" i="1" s="1"/>
  <c r="I156" i="1"/>
  <c r="J156" i="1"/>
  <c r="K156" i="1"/>
  <c r="H157" i="1"/>
  <c r="L157" i="1" s="1"/>
  <c r="I157" i="1"/>
  <c r="J157" i="1"/>
  <c r="K157" i="1"/>
  <c r="H158" i="1"/>
  <c r="L158" i="1" s="1"/>
  <c r="I158" i="1"/>
  <c r="V158" i="1" s="1"/>
  <c r="J158" i="1"/>
  <c r="K158" i="1"/>
  <c r="H159" i="1"/>
  <c r="L159" i="1" s="1"/>
  <c r="I159" i="1"/>
  <c r="J159" i="1"/>
  <c r="K159" i="1"/>
  <c r="H160" i="1"/>
  <c r="L160" i="1" s="1"/>
  <c r="I160" i="1"/>
  <c r="J160" i="1"/>
  <c r="K160" i="1"/>
  <c r="H161" i="1"/>
  <c r="L161" i="1" s="1"/>
  <c r="I161" i="1"/>
  <c r="J161" i="1"/>
  <c r="K161" i="1"/>
  <c r="H162" i="1"/>
  <c r="L162" i="1" s="1"/>
  <c r="I162" i="1"/>
  <c r="J162" i="1"/>
  <c r="K162" i="1"/>
  <c r="H163" i="1"/>
  <c r="L163" i="1" s="1"/>
  <c r="I163" i="1"/>
  <c r="J163" i="1"/>
  <c r="K163" i="1"/>
  <c r="H164" i="1"/>
  <c r="L164" i="1" s="1"/>
  <c r="I164" i="1"/>
  <c r="J164" i="1"/>
  <c r="K164" i="1"/>
  <c r="H165" i="1"/>
  <c r="L165" i="1" s="1"/>
  <c r="I165" i="1"/>
  <c r="V165" i="1" s="1"/>
  <c r="J165" i="1"/>
  <c r="K165" i="1"/>
  <c r="H166" i="1"/>
  <c r="L166" i="1" s="1"/>
  <c r="I166" i="1"/>
  <c r="J166" i="1"/>
  <c r="K166" i="1"/>
  <c r="H167" i="1"/>
  <c r="L167" i="1" s="1"/>
  <c r="I167" i="1"/>
  <c r="J167" i="1"/>
  <c r="V167" i="1" s="1"/>
  <c r="K167" i="1"/>
  <c r="H168" i="1"/>
  <c r="L168" i="1" s="1"/>
  <c r="I168" i="1"/>
  <c r="J168" i="1"/>
  <c r="K168" i="1"/>
  <c r="H169" i="1"/>
  <c r="L169" i="1" s="1"/>
  <c r="I169" i="1"/>
  <c r="J169" i="1"/>
  <c r="K169" i="1"/>
  <c r="H170" i="1"/>
  <c r="L170" i="1" s="1"/>
  <c r="I170" i="1"/>
  <c r="J170" i="1"/>
  <c r="K170" i="1"/>
  <c r="H171" i="1"/>
  <c r="L171" i="1" s="1"/>
  <c r="I171" i="1"/>
  <c r="J171" i="1"/>
  <c r="K171" i="1"/>
  <c r="B89"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28" i="3"/>
  <c r="AD3" i="1"/>
  <c r="Y29" i="3" s="1"/>
  <c r="AD4" i="1"/>
  <c r="Y30" i="3" s="1"/>
  <c r="AD5" i="1"/>
  <c r="Y31" i="3" s="1"/>
  <c r="AD6" i="1"/>
  <c r="Y32" i="3" s="1"/>
  <c r="AD7" i="1"/>
  <c r="Y33" i="3" s="1"/>
  <c r="AD8" i="1"/>
  <c r="Y34" i="3" s="1"/>
  <c r="AD9" i="1"/>
  <c r="Y35" i="3" s="1"/>
  <c r="AD10" i="1"/>
  <c r="Y36" i="3" s="1"/>
  <c r="AD11" i="1"/>
  <c r="Y37" i="3" s="1"/>
  <c r="AD12" i="1"/>
  <c r="Y38" i="3" s="1"/>
  <c r="AD13" i="1"/>
  <c r="Y39" i="3" s="1"/>
  <c r="AD14" i="1"/>
  <c r="Y40" i="3" s="1"/>
  <c r="AD15" i="1"/>
  <c r="Y41" i="3" s="1"/>
  <c r="AD16" i="1"/>
  <c r="Y42" i="3" s="1"/>
  <c r="AD17" i="1"/>
  <c r="Y43" i="3" s="1"/>
  <c r="AD18" i="1"/>
  <c r="Y44" i="3" s="1"/>
  <c r="AD19" i="1"/>
  <c r="Y45" i="3" s="1"/>
  <c r="AD20" i="1"/>
  <c r="Y46" i="3" s="1"/>
  <c r="AD21" i="1"/>
  <c r="Y47" i="3" s="1"/>
  <c r="AD22" i="1"/>
  <c r="Y48" i="3" s="1"/>
  <c r="AD23" i="1"/>
  <c r="Y49" i="3" s="1"/>
  <c r="AD24" i="1"/>
  <c r="Y50" i="3" s="1"/>
  <c r="AD25" i="1"/>
  <c r="Y51" i="3" s="1"/>
  <c r="AD26" i="1"/>
  <c r="Y52" i="3" s="1"/>
  <c r="AD27" i="1"/>
  <c r="Y53" i="3" s="1"/>
  <c r="AD28" i="1"/>
  <c r="Y54" i="3" s="1"/>
  <c r="AD29" i="1"/>
  <c r="Y55" i="3" s="1"/>
  <c r="AD30" i="1"/>
  <c r="Y56" i="3" s="1"/>
  <c r="AD31" i="1"/>
  <c r="Y57" i="3" s="1"/>
  <c r="AD32" i="1"/>
  <c r="Y58" i="3" s="1"/>
  <c r="AD33" i="1"/>
  <c r="Y59" i="3" s="1"/>
  <c r="AD34" i="1"/>
  <c r="Y60" i="3" s="1"/>
  <c r="AD35" i="1"/>
  <c r="Y61" i="3" s="1"/>
  <c r="AD36" i="1"/>
  <c r="Y62" i="3" s="1"/>
  <c r="AD37" i="1"/>
  <c r="Y63" i="3" s="1"/>
  <c r="AD38" i="1"/>
  <c r="Y64" i="3" s="1"/>
  <c r="AD39" i="1"/>
  <c r="Y65" i="3" s="1"/>
  <c r="AD40" i="1"/>
  <c r="Y66" i="3" s="1"/>
  <c r="AD41" i="1"/>
  <c r="Y67" i="3" s="1"/>
  <c r="AD42" i="1"/>
  <c r="Y68" i="3" s="1"/>
  <c r="AD43" i="1"/>
  <c r="Y69" i="3" s="1"/>
  <c r="AD44" i="1"/>
  <c r="Y70" i="3" s="1"/>
  <c r="AD45" i="1"/>
  <c r="Y71" i="3" s="1"/>
  <c r="AD46" i="1"/>
  <c r="Y72" i="3" s="1"/>
  <c r="AD47" i="1"/>
  <c r="Y73" i="3" s="1"/>
  <c r="AD48" i="1"/>
  <c r="Y74" i="3" s="1"/>
  <c r="AD49" i="1"/>
  <c r="Y75" i="3" s="1"/>
  <c r="AD50" i="1"/>
  <c r="Y76" i="3" s="1"/>
  <c r="AD51" i="1"/>
  <c r="Y77" i="3" s="1"/>
  <c r="AD52" i="1"/>
  <c r="Y78" i="3" s="1"/>
  <c r="AD53" i="1"/>
  <c r="Y79" i="3" s="1"/>
  <c r="AD54" i="1"/>
  <c r="Y80" i="3" s="1"/>
  <c r="AD55" i="1"/>
  <c r="Y81" i="3" s="1"/>
  <c r="AD56" i="1"/>
  <c r="Y82" i="3" s="1"/>
  <c r="AD57" i="1"/>
  <c r="Y83" i="3" s="1"/>
  <c r="AD58" i="1"/>
  <c r="Y84" i="3" s="1"/>
  <c r="AD59" i="1"/>
  <c r="Y85" i="3" s="1"/>
  <c r="AD60" i="1"/>
  <c r="Y86" i="3" s="1"/>
  <c r="AD61" i="1"/>
  <c r="Y87" i="3" s="1"/>
  <c r="AD62" i="1"/>
  <c r="Y88" i="3" s="1"/>
  <c r="AD63" i="1"/>
  <c r="Y89" i="3" s="1"/>
  <c r="AD64" i="1"/>
  <c r="Y90" i="3" s="1"/>
  <c r="AD65" i="1"/>
  <c r="Y91" i="3" s="1"/>
  <c r="AD66" i="1"/>
  <c r="Y92" i="3" s="1"/>
  <c r="AD67" i="1"/>
  <c r="Y93" i="3" s="1"/>
  <c r="AD68" i="1"/>
  <c r="Y94" i="3" s="1"/>
  <c r="AD69" i="1"/>
  <c r="Y95" i="3" s="1"/>
  <c r="AD70" i="1"/>
  <c r="Y96" i="3" s="1"/>
  <c r="AD71" i="1"/>
  <c r="Y97" i="3" s="1"/>
  <c r="AD72" i="1"/>
  <c r="Y98" i="3" s="1"/>
  <c r="AD73" i="1"/>
  <c r="Y99" i="3" s="1"/>
  <c r="AD74" i="1"/>
  <c r="Y100" i="3" s="1"/>
  <c r="AD75" i="1"/>
  <c r="Y101" i="3" s="1"/>
  <c r="AD76" i="1"/>
  <c r="Y102" i="3" s="1"/>
  <c r="AD77" i="1"/>
  <c r="Y103" i="3" s="1"/>
  <c r="AD78" i="1"/>
  <c r="Y104" i="3" s="1"/>
  <c r="AD79" i="1"/>
  <c r="Y105" i="3" s="1"/>
  <c r="AD80" i="1"/>
  <c r="Y106" i="3" s="1"/>
  <c r="AD81" i="1"/>
  <c r="Y107" i="3" s="1"/>
  <c r="AD82" i="1"/>
  <c r="Y108" i="3" s="1"/>
  <c r="AD83" i="1"/>
  <c r="Y109" i="3" s="1"/>
  <c r="AD84" i="1"/>
  <c r="Y110" i="3" s="1"/>
  <c r="AD85" i="1"/>
  <c r="Y111" i="3" s="1"/>
  <c r="AD86" i="1"/>
  <c r="Y112" i="3" s="1"/>
  <c r="AD87" i="1"/>
  <c r="Y113" i="3" s="1"/>
  <c r="AD88" i="1"/>
  <c r="Y114" i="3" s="1"/>
  <c r="AD89" i="1"/>
  <c r="Y115" i="3" s="1"/>
  <c r="AD90" i="1"/>
  <c r="Y116" i="3" s="1"/>
  <c r="AD91" i="1"/>
  <c r="Y117" i="3" s="1"/>
  <c r="AD92" i="1"/>
  <c r="Y118" i="3" s="1"/>
  <c r="AD93" i="1"/>
  <c r="Y119" i="3" s="1"/>
  <c r="AD94" i="1"/>
  <c r="Y120" i="3" s="1"/>
  <c r="AD95" i="1"/>
  <c r="Y121" i="3" s="1"/>
  <c r="AD96" i="1"/>
  <c r="Y122" i="3" s="1"/>
  <c r="AD97" i="1"/>
  <c r="Y123" i="3" s="1"/>
  <c r="AD98" i="1"/>
  <c r="Y124" i="3" s="1"/>
  <c r="AD99" i="1"/>
  <c r="Y125" i="3" s="1"/>
  <c r="AD100" i="1"/>
  <c r="Y126" i="3" s="1"/>
  <c r="AD101" i="1"/>
  <c r="Y127" i="3" s="1"/>
  <c r="AD102" i="1"/>
  <c r="Y128" i="3" s="1"/>
  <c r="AD103" i="1"/>
  <c r="Y129" i="3" s="1"/>
  <c r="AD104" i="1"/>
  <c r="Y130" i="3" s="1"/>
  <c r="AD105" i="1"/>
  <c r="Y131" i="3" s="1"/>
  <c r="AD106" i="1"/>
  <c r="Y132" i="3" s="1"/>
  <c r="AD107" i="1"/>
  <c r="Y133" i="3" s="1"/>
  <c r="AD108" i="1"/>
  <c r="Y134" i="3" s="1"/>
  <c r="AD109" i="1"/>
  <c r="Y135" i="3" s="1"/>
  <c r="AD110" i="1"/>
  <c r="Y136" i="3" s="1"/>
  <c r="AD111" i="1"/>
  <c r="Y137" i="3" s="1"/>
  <c r="AD112" i="1"/>
  <c r="Y138" i="3" s="1"/>
  <c r="AD113" i="1"/>
  <c r="Y139" i="3" s="1"/>
  <c r="AD114" i="1"/>
  <c r="Y140" i="3" s="1"/>
  <c r="AD115" i="1"/>
  <c r="Y141" i="3" s="1"/>
  <c r="AD116" i="1"/>
  <c r="Y142" i="3" s="1"/>
  <c r="AD117" i="1"/>
  <c r="Y143" i="3" s="1"/>
  <c r="AD118" i="1"/>
  <c r="Y144" i="3" s="1"/>
  <c r="AD119" i="1"/>
  <c r="Y145" i="3" s="1"/>
  <c r="AD120" i="1"/>
  <c r="Y146" i="3" s="1"/>
  <c r="AD121" i="1"/>
  <c r="Y147" i="3" s="1"/>
  <c r="AD122" i="1"/>
  <c r="Y148" i="3" s="1"/>
  <c r="AD123" i="1"/>
  <c r="Y149" i="3" s="1"/>
  <c r="AD124" i="1"/>
  <c r="Y150" i="3" s="1"/>
  <c r="AD125" i="1"/>
  <c r="Y151" i="3" s="1"/>
  <c r="AD126" i="1"/>
  <c r="Y152" i="3" s="1"/>
  <c r="AD127" i="1"/>
  <c r="Y153" i="3" s="1"/>
  <c r="AD128" i="1"/>
  <c r="Y154" i="3" s="1"/>
  <c r="AD129" i="1"/>
  <c r="Y155" i="3" s="1"/>
  <c r="AD130" i="1"/>
  <c r="Y156" i="3" s="1"/>
  <c r="AD131" i="1"/>
  <c r="Y157" i="3" s="1"/>
  <c r="AD2" i="1"/>
  <c r="Y28" i="3" s="1"/>
  <c r="AB2" i="1"/>
  <c r="AC198" i="3" l="1"/>
  <c r="Q13" i="3"/>
  <c r="AC13" i="3"/>
  <c r="W172" i="1"/>
  <c r="O198" i="3"/>
  <c r="O13" i="3" s="1"/>
  <c r="W173" i="1"/>
  <c r="N198" i="3"/>
  <c r="N13" i="3" s="1"/>
  <c r="AB13" i="3"/>
  <c r="W174" i="1"/>
  <c r="V174" i="1"/>
  <c r="V173" i="1"/>
  <c r="W144" i="1"/>
  <c r="W165" i="1"/>
  <c r="W153" i="1"/>
  <c r="N158" i="3"/>
  <c r="W138" i="1"/>
  <c r="W137" i="1"/>
  <c r="U192" i="3"/>
  <c r="N186" i="3"/>
  <c r="N185" i="3"/>
  <c r="N171" i="3"/>
  <c r="T144" i="1"/>
  <c r="O170" i="3" s="1"/>
  <c r="W136" i="1"/>
  <c r="O196" i="3"/>
  <c r="W135" i="1"/>
  <c r="W159" i="1"/>
  <c r="W171" i="1"/>
  <c r="W132" i="1"/>
  <c r="S159" i="3"/>
  <c r="S176" i="1"/>
  <c r="N164" i="3"/>
  <c r="T167" i="1"/>
  <c r="O193" i="3" s="1"/>
  <c r="S173" i="3"/>
  <c r="U171" i="3"/>
  <c r="W142" i="1"/>
  <c r="U170" i="3"/>
  <c r="N161" i="3"/>
  <c r="U158" i="3"/>
  <c r="W157" i="1"/>
  <c r="T164" i="1"/>
  <c r="W169" i="1"/>
  <c r="S158" i="3"/>
  <c r="Q176" i="1"/>
  <c r="W155" i="1"/>
  <c r="N189" i="3"/>
  <c r="U182" i="3"/>
  <c r="N175" i="3"/>
  <c r="U167" i="3"/>
  <c r="T133" i="1"/>
  <c r="O159" i="3" s="1"/>
  <c r="N188" i="3"/>
  <c r="N174" i="3"/>
  <c r="V168" i="1"/>
  <c r="V154" i="1"/>
  <c r="V141" i="1"/>
  <c r="V134" i="1"/>
  <c r="V161" i="1"/>
  <c r="V171" i="1"/>
  <c r="V144" i="1"/>
  <c r="J177" i="1"/>
  <c r="V133" i="1"/>
  <c r="V176" i="1" s="1"/>
  <c r="V163" i="1"/>
  <c r="V150" i="1"/>
  <c r="V160" i="1"/>
  <c r="V149" i="1"/>
  <c r="V146" i="1"/>
  <c r="J176" i="1"/>
  <c r="V166" i="1"/>
  <c r="V152" i="1"/>
  <c r="V169" i="1"/>
  <c r="V147" i="1"/>
  <c r="V170" i="1"/>
  <c r="V143" i="1"/>
  <c r="V162" i="1"/>
  <c r="V155" i="1"/>
  <c r="V135" i="1"/>
  <c r="V139" i="1"/>
  <c r="V148" i="1"/>
  <c r="V145" i="1"/>
  <c r="V164" i="1"/>
  <c r="V157" i="1"/>
  <c r="I177" i="1"/>
  <c r="I176" i="1"/>
  <c r="V136" i="1"/>
  <c r="R177" i="1"/>
  <c r="L177" i="1"/>
  <c r="L176" i="1"/>
  <c r="K177" i="1"/>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28" i="3"/>
  <c r="C29" i="3"/>
  <c r="D29" i="3"/>
  <c r="E29" i="3"/>
  <c r="H29" i="3"/>
  <c r="J29" i="3"/>
  <c r="L29" i="3"/>
  <c r="P29" i="3"/>
  <c r="AB29" i="3" s="1"/>
  <c r="R29" i="3"/>
  <c r="T29" i="3"/>
  <c r="Z29" i="3"/>
  <c r="AD29" i="3"/>
  <c r="C30" i="3"/>
  <c r="D30" i="3"/>
  <c r="E30" i="3"/>
  <c r="H30" i="3"/>
  <c r="J30" i="3"/>
  <c r="L30" i="3"/>
  <c r="P30" i="3"/>
  <c r="AB30" i="3" s="1"/>
  <c r="R30" i="3"/>
  <c r="T30" i="3"/>
  <c r="Z30" i="3"/>
  <c r="AD30" i="3"/>
  <c r="C31" i="3"/>
  <c r="D31" i="3"/>
  <c r="E31" i="3"/>
  <c r="H31" i="3"/>
  <c r="J31" i="3"/>
  <c r="L31" i="3"/>
  <c r="P31" i="3"/>
  <c r="AB31" i="3" s="1"/>
  <c r="R31" i="3"/>
  <c r="T31" i="3"/>
  <c r="Z31" i="3"/>
  <c r="AD31" i="3"/>
  <c r="C32" i="3"/>
  <c r="D32" i="3"/>
  <c r="E32" i="3"/>
  <c r="H32" i="3"/>
  <c r="J32" i="3"/>
  <c r="L32" i="3"/>
  <c r="P32" i="3"/>
  <c r="AB32" i="3" s="1"/>
  <c r="R32" i="3"/>
  <c r="T32" i="3"/>
  <c r="Z32" i="3"/>
  <c r="AD32" i="3"/>
  <c r="C33" i="3"/>
  <c r="D33" i="3"/>
  <c r="E33" i="3"/>
  <c r="H33" i="3"/>
  <c r="J33" i="3"/>
  <c r="L33" i="3"/>
  <c r="P33" i="3"/>
  <c r="AB33" i="3" s="1"/>
  <c r="R33" i="3"/>
  <c r="T33" i="3"/>
  <c r="Z33" i="3"/>
  <c r="AD33" i="3"/>
  <c r="C34" i="3"/>
  <c r="D34" i="3"/>
  <c r="E34" i="3"/>
  <c r="H34" i="3"/>
  <c r="J34" i="3"/>
  <c r="L34" i="3"/>
  <c r="P34" i="3"/>
  <c r="AB34" i="3" s="1"/>
  <c r="R34" i="3"/>
  <c r="T34" i="3"/>
  <c r="Z34" i="3"/>
  <c r="AD34" i="3"/>
  <c r="C35" i="3"/>
  <c r="D35" i="3"/>
  <c r="E35" i="3"/>
  <c r="H35" i="3"/>
  <c r="J35" i="3"/>
  <c r="L35" i="3"/>
  <c r="P35" i="3"/>
  <c r="AB35" i="3" s="1"/>
  <c r="R35" i="3"/>
  <c r="T35" i="3"/>
  <c r="Z35" i="3"/>
  <c r="AD35" i="3"/>
  <c r="C36" i="3"/>
  <c r="D36" i="3"/>
  <c r="E36" i="3"/>
  <c r="H36" i="3"/>
  <c r="J36" i="3"/>
  <c r="L36" i="3"/>
  <c r="P36" i="3"/>
  <c r="AB36" i="3" s="1"/>
  <c r="R36" i="3"/>
  <c r="T36" i="3"/>
  <c r="Z36" i="3"/>
  <c r="AD36" i="3"/>
  <c r="C37" i="3"/>
  <c r="D37" i="3"/>
  <c r="E37" i="3"/>
  <c r="H37" i="3"/>
  <c r="J37" i="3"/>
  <c r="L37" i="3"/>
  <c r="P37" i="3"/>
  <c r="AB37" i="3" s="1"/>
  <c r="R37" i="3"/>
  <c r="T37" i="3"/>
  <c r="Z37" i="3"/>
  <c r="AD37" i="3"/>
  <c r="C38" i="3"/>
  <c r="D38" i="3"/>
  <c r="E38" i="3"/>
  <c r="H38" i="3"/>
  <c r="J38" i="3"/>
  <c r="L38" i="3"/>
  <c r="P38" i="3"/>
  <c r="AB38" i="3" s="1"/>
  <c r="R38" i="3"/>
  <c r="T38" i="3"/>
  <c r="Z38" i="3"/>
  <c r="AD38" i="3"/>
  <c r="C39" i="3"/>
  <c r="D39" i="3"/>
  <c r="E39" i="3"/>
  <c r="H39" i="3"/>
  <c r="J39" i="3"/>
  <c r="L39" i="3"/>
  <c r="P39" i="3"/>
  <c r="AB39" i="3" s="1"/>
  <c r="R39" i="3"/>
  <c r="T39" i="3"/>
  <c r="Z39" i="3"/>
  <c r="AD39" i="3"/>
  <c r="C40" i="3"/>
  <c r="D40" i="3"/>
  <c r="E40" i="3"/>
  <c r="H40" i="3"/>
  <c r="J40" i="3"/>
  <c r="L40" i="3"/>
  <c r="P40" i="3"/>
  <c r="AB40" i="3" s="1"/>
  <c r="R40" i="3"/>
  <c r="T40" i="3"/>
  <c r="Z40" i="3"/>
  <c r="AD40" i="3"/>
  <c r="C41" i="3"/>
  <c r="D41" i="3"/>
  <c r="E41" i="3"/>
  <c r="H41" i="3"/>
  <c r="J41" i="3"/>
  <c r="L41" i="3"/>
  <c r="P41" i="3"/>
  <c r="AB41" i="3" s="1"/>
  <c r="R41" i="3"/>
  <c r="T41" i="3"/>
  <c r="Z41" i="3"/>
  <c r="AD41" i="3"/>
  <c r="C42" i="3"/>
  <c r="D42" i="3"/>
  <c r="E42" i="3"/>
  <c r="H42" i="3"/>
  <c r="J42" i="3"/>
  <c r="L42" i="3"/>
  <c r="P42" i="3"/>
  <c r="AB42" i="3" s="1"/>
  <c r="R42" i="3"/>
  <c r="T42" i="3"/>
  <c r="Z42" i="3"/>
  <c r="AD42" i="3"/>
  <c r="C43" i="3"/>
  <c r="D43" i="3"/>
  <c r="E43" i="3"/>
  <c r="H43" i="3"/>
  <c r="J43" i="3"/>
  <c r="L43" i="3"/>
  <c r="P43" i="3"/>
  <c r="AB43" i="3" s="1"/>
  <c r="R43" i="3"/>
  <c r="T43" i="3"/>
  <c r="Z43" i="3"/>
  <c r="AD43" i="3"/>
  <c r="C44" i="3"/>
  <c r="D44" i="3"/>
  <c r="E44" i="3"/>
  <c r="H44" i="3"/>
  <c r="J44" i="3"/>
  <c r="L44" i="3"/>
  <c r="P44" i="3"/>
  <c r="AB44" i="3" s="1"/>
  <c r="R44" i="3"/>
  <c r="T44" i="3"/>
  <c r="Z44" i="3"/>
  <c r="AD44" i="3"/>
  <c r="C45" i="3"/>
  <c r="D45" i="3"/>
  <c r="E45" i="3"/>
  <c r="H45" i="3"/>
  <c r="J45" i="3"/>
  <c r="L45" i="3"/>
  <c r="P45" i="3"/>
  <c r="AB45" i="3" s="1"/>
  <c r="R45" i="3"/>
  <c r="T45" i="3"/>
  <c r="Z45" i="3"/>
  <c r="AD45" i="3"/>
  <c r="C46" i="3"/>
  <c r="D46" i="3"/>
  <c r="E46" i="3"/>
  <c r="H46" i="3"/>
  <c r="J46" i="3"/>
  <c r="L46" i="3"/>
  <c r="P46" i="3"/>
  <c r="AB46" i="3" s="1"/>
  <c r="R46" i="3"/>
  <c r="T46" i="3"/>
  <c r="Z46" i="3"/>
  <c r="AD46" i="3"/>
  <c r="C47" i="3"/>
  <c r="D47" i="3"/>
  <c r="E47" i="3"/>
  <c r="H47" i="3"/>
  <c r="J47" i="3"/>
  <c r="L47" i="3"/>
  <c r="P47" i="3"/>
  <c r="AB47" i="3" s="1"/>
  <c r="R47" i="3"/>
  <c r="T47" i="3"/>
  <c r="Z47" i="3"/>
  <c r="AD47" i="3"/>
  <c r="C48" i="3"/>
  <c r="D48" i="3"/>
  <c r="E48" i="3"/>
  <c r="H48" i="3"/>
  <c r="J48" i="3"/>
  <c r="L48" i="3"/>
  <c r="P48" i="3"/>
  <c r="AB48" i="3" s="1"/>
  <c r="R48" i="3"/>
  <c r="T48" i="3"/>
  <c r="Z48" i="3"/>
  <c r="AD48" i="3"/>
  <c r="C49" i="3"/>
  <c r="D49" i="3"/>
  <c r="E49" i="3"/>
  <c r="H49" i="3"/>
  <c r="J49" i="3"/>
  <c r="L49" i="3"/>
  <c r="P49" i="3"/>
  <c r="AB49" i="3" s="1"/>
  <c r="R49" i="3"/>
  <c r="T49" i="3"/>
  <c r="Z49" i="3"/>
  <c r="AD49" i="3"/>
  <c r="C50" i="3"/>
  <c r="D50" i="3"/>
  <c r="E50" i="3"/>
  <c r="H50" i="3"/>
  <c r="J50" i="3"/>
  <c r="L50" i="3"/>
  <c r="P50" i="3"/>
  <c r="AB50" i="3" s="1"/>
  <c r="R50" i="3"/>
  <c r="T50" i="3"/>
  <c r="Z50" i="3"/>
  <c r="AD50" i="3"/>
  <c r="C51" i="3"/>
  <c r="D51" i="3"/>
  <c r="E51" i="3"/>
  <c r="H51" i="3"/>
  <c r="J51" i="3"/>
  <c r="L51" i="3"/>
  <c r="P51" i="3"/>
  <c r="AB51" i="3" s="1"/>
  <c r="R51" i="3"/>
  <c r="T51" i="3"/>
  <c r="Z51" i="3"/>
  <c r="AD51" i="3"/>
  <c r="C52" i="3"/>
  <c r="D52" i="3"/>
  <c r="E52" i="3"/>
  <c r="H52" i="3"/>
  <c r="J52" i="3"/>
  <c r="L52" i="3"/>
  <c r="P52" i="3"/>
  <c r="AB52" i="3" s="1"/>
  <c r="R52" i="3"/>
  <c r="T52" i="3"/>
  <c r="Z52" i="3"/>
  <c r="AD52" i="3"/>
  <c r="C53" i="3"/>
  <c r="D53" i="3"/>
  <c r="E53" i="3"/>
  <c r="H53" i="3"/>
  <c r="J53" i="3"/>
  <c r="L53" i="3"/>
  <c r="P53" i="3"/>
  <c r="AB53" i="3" s="1"/>
  <c r="R53" i="3"/>
  <c r="T53" i="3"/>
  <c r="Z53" i="3"/>
  <c r="AD53" i="3"/>
  <c r="C54" i="3"/>
  <c r="D54" i="3"/>
  <c r="E54" i="3"/>
  <c r="H54" i="3"/>
  <c r="J54" i="3"/>
  <c r="L54" i="3"/>
  <c r="P54" i="3"/>
  <c r="AB54" i="3" s="1"/>
  <c r="R54" i="3"/>
  <c r="T54" i="3"/>
  <c r="Z54" i="3"/>
  <c r="AD54" i="3"/>
  <c r="C55" i="3"/>
  <c r="D55" i="3"/>
  <c r="E55" i="3"/>
  <c r="H55" i="3"/>
  <c r="J55" i="3"/>
  <c r="L55" i="3"/>
  <c r="P55" i="3"/>
  <c r="AB55" i="3" s="1"/>
  <c r="R55" i="3"/>
  <c r="T55" i="3"/>
  <c r="Z55" i="3"/>
  <c r="AD55" i="3"/>
  <c r="C56" i="3"/>
  <c r="D56" i="3"/>
  <c r="E56" i="3"/>
  <c r="H56" i="3"/>
  <c r="J56" i="3"/>
  <c r="L56" i="3"/>
  <c r="P56" i="3"/>
  <c r="AB56" i="3" s="1"/>
  <c r="R56" i="3"/>
  <c r="T56" i="3"/>
  <c r="Z56" i="3"/>
  <c r="AD56" i="3"/>
  <c r="C57" i="3"/>
  <c r="D57" i="3"/>
  <c r="E57" i="3"/>
  <c r="H57" i="3"/>
  <c r="J57" i="3"/>
  <c r="L57" i="3"/>
  <c r="P57" i="3"/>
  <c r="AB57" i="3" s="1"/>
  <c r="R57" i="3"/>
  <c r="T57" i="3"/>
  <c r="Z57" i="3"/>
  <c r="AD57" i="3"/>
  <c r="C58" i="3"/>
  <c r="D58" i="3"/>
  <c r="E58" i="3"/>
  <c r="H58" i="3"/>
  <c r="J58" i="3"/>
  <c r="L58" i="3"/>
  <c r="P58" i="3"/>
  <c r="AB58" i="3" s="1"/>
  <c r="R58" i="3"/>
  <c r="T58" i="3"/>
  <c r="Z58" i="3"/>
  <c r="AD58" i="3"/>
  <c r="C59" i="3"/>
  <c r="D59" i="3"/>
  <c r="E59" i="3"/>
  <c r="H59" i="3"/>
  <c r="J59" i="3"/>
  <c r="L59" i="3"/>
  <c r="P59" i="3"/>
  <c r="AB59" i="3" s="1"/>
  <c r="R59" i="3"/>
  <c r="T59" i="3"/>
  <c r="Z59" i="3"/>
  <c r="AD59" i="3"/>
  <c r="C60" i="3"/>
  <c r="D60" i="3"/>
  <c r="E60" i="3"/>
  <c r="H60" i="3"/>
  <c r="J60" i="3"/>
  <c r="L60" i="3"/>
  <c r="P60" i="3"/>
  <c r="AB60" i="3" s="1"/>
  <c r="R60" i="3"/>
  <c r="T60" i="3"/>
  <c r="Z60" i="3"/>
  <c r="AD60" i="3"/>
  <c r="C61" i="3"/>
  <c r="D61" i="3"/>
  <c r="E61" i="3"/>
  <c r="H61" i="3"/>
  <c r="J61" i="3"/>
  <c r="L61" i="3"/>
  <c r="P61" i="3"/>
  <c r="AB61" i="3" s="1"/>
  <c r="R61" i="3"/>
  <c r="T61" i="3"/>
  <c r="Z61" i="3"/>
  <c r="AD61" i="3"/>
  <c r="C62" i="3"/>
  <c r="D62" i="3"/>
  <c r="E62" i="3"/>
  <c r="H62" i="3"/>
  <c r="J62" i="3"/>
  <c r="L62" i="3"/>
  <c r="P62" i="3"/>
  <c r="AB62" i="3" s="1"/>
  <c r="R62" i="3"/>
  <c r="T62" i="3"/>
  <c r="Z62" i="3"/>
  <c r="AD62" i="3"/>
  <c r="C63" i="3"/>
  <c r="D63" i="3"/>
  <c r="E63" i="3"/>
  <c r="H63" i="3"/>
  <c r="J63" i="3"/>
  <c r="L63" i="3"/>
  <c r="P63" i="3"/>
  <c r="AB63" i="3" s="1"/>
  <c r="R63" i="3"/>
  <c r="T63" i="3"/>
  <c r="Z63" i="3"/>
  <c r="AD63" i="3"/>
  <c r="C64" i="3"/>
  <c r="D64" i="3"/>
  <c r="E64" i="3"/>
  <c r="H64" i="3"/>
  <c r="J64" i="3"/>
  <c r="L64" i="3"/>
  <c r="P64" i="3"/>
  <c r="AB64" i="3" s="1"/>
  <c r="R64" i="3"/>
  <c r="T64" i="3"/>
  <c r="Z64" i="3"/>
  <c r="AD64" i="3"/>
  <c r="C65" i="3"/>
  <c r="D65" i="3"/>
  <c r="E65" i="3"/>
  <c r="H65" i="3"/>
  <c r="J65" i="3"/>
  <c r="L65" i="3"/>
  <c r="P65" i="3"/>
  <c r="AB65" i="3" s="1"/>
  <c r="R65" i="3"/>
  <c r="T65" i="3"/>
  <c r="Z65" i="3"/>
  <c r="AD65" i="3"/>
  <c r="C66" i="3"/>
  <c r="D66" i="3"/>
  <c r="E66" i="3"/>
  <c r="H66" i="3"/>
  <c r="J66" i="3"/>
  <c r="L66" i="3"/>
  <c r="P66" i="3"/>
  <c r="AB66" i="3" s="1"/>
  <c r="R66" i="3"/>
  <c r="T66" i="3"/>
  <c r="Z66" i="3"/>
  <c r="AD66" i="3"/>
  <c r="C67" i="3"/>
  <c r="D67" i="3"/>
  <c r="E67" i="3"/>
  <c r="H67" i="3"/>
  <c r="J67" i="3"/>
  <c r="L67" i="3"/>
  <c r="P67" i="3"/>
  <c r="AB67" i="3" s="1"/>
  <c r="R67" i="3"/>
  <c r="T67" i="3"/>
  <c r="Z67" i="3"/>
  <c r="AD67" i="3"/>
  <c r="C68" i="3"/>
  <c r="D68" i="3"/>
  <c r="E68" i="3"/>
  <c r="H68" i="3"/>
  <c r="J68" i="3"/>
  <c r="L68" i="3"/>
  <c r="P68" i="3"/>
  <c r="AB68" i="3" s="1"/>
  <c r="R68" i="3"/>
  <c r="T68" i="3"/>
  <c r="Z68" i="3"/>
  <c r="AD68" i="3"/>
  <c r="C69" i="3"/>
  <c r="D69" i="3"/>
  <c r="E69" i="3"/>
  <c r="H69" i="3"/>
  <c r="J69" i="3"/>
  <c r="L69" i="3"/>
  <c r="P69" i="3"/>
  <c r="AB69" i="3" s="1"/>
  <c r="R69" i="3"/>
  <c r="T69" i="3"/>
  <c r="Z69" i="3"/>
  <c r="AD69" i="3"/>
  <c r="C70" i="3"/>
  <c r="D70" i="3"/>
  <c r="E70" i="3"/>
  <c r="H70" i="3"/>
  <c r="J70" i="3"/>
  <c r="L70" i="3"/>
  <c r="P70" i="3"/>
  <c r="AB70" i="3" s="1"/>
  <c r="R70" i="3"/>
  <c r="T70" i="3"/>
  <c r="Z70" i="3"/>
  <c r="AD70" i="3"/>
  <c r="C71" i="3"/>
  <c r="D71" i="3"/>
  <c r="E71" i="3"/>
  <c r="H71" i="3"/>
  <c r="J71" i="3"/>
  <c r="L71" i="3"/>
  <c r="P71" i="3"/>
  <c r="AB71" i="3" s="1"/>
  <c r="R71" i="3"/>
  <c r="T71" i="3"/>
  <c r="Z71" i="3"/>
  <c r="AD71" i="3"/>
  <c r="C72" i="3"/>
  <c r="D72" i="3"/>
  <c r="E72" i="3"/>
  <c r="H72" i="3"/>
  <c r="J72" i="3"/>
  <c r="L72" i="3"/>
  <c r="P72" i="3"/>
  <c r="AB72" i="3" s="1"/>
  <c r="R72" i="3"/>
  <c r="T72" i="3"/>
  <c r="Z72" i="3"/>
  <c r="AD72" i="3"/>
  <c r="C73" i="3"/>
  <c r="D73" i="3"/>
  <c r="E73" i="3"/>
  <c r="H73" i="3"/>
  <c r="J73" i="3"/>
  <c r="L73" i="3"/>
  <c r="P73" i="3"/>
  <c r="AB73" i="3" s="1"/>
  <c r="R73" i="3"/>
  <c r="T73" i="3"/>
  <c r="Z73" i="3"/>
  <c r="AD73" i="3"/>
  <c r="C74" i="3"/>
  <c r="D74" i="3"/>
  <c r="E74" i="3"/>
  <c r="H74" i="3"/>
  <c r="J74" i="3"/>
  <c r="L74" i="3"/>
  <c r="P74" i="3"/>
  <c r="AB74" i="3" s="1"/>
  <c r="R74" i="3"/>
  <c r="T74" i="3"/>
  <c r="Z74" i="3"/>
  <c r="AD74" i="3"/>
  <c r="C75" i="3"/>
  <c r="D75" i="3"/>
  <c r="E75" i="3"/>
  <c r="H75" i="3"/>
  <c r="J75" i="3"/>
  <c r="L75" i="3"/>
  <c r="P75" i="3"/>
  <c r="AB75" i="3" s="1"/>
  <c r="R75" i="3"/>
  <c r="T75" i="3"/>
  <c r="Z75" i="3"/>
  <c r="AD75" i="3"/>
  <c r="C76" i="3"/>
  <c r="D76" i="3"/>
  <c r="E76" i="3"/>
  <c r="H76" i="3"/>
  <c r="J76" i="3"/>
  <c r="L76" i="3"/>
  <c r="P76" i="3"/>
  <c r="AB76" i="3" s="1"/>
  <c r="R76" i="3"/>
  <c r="T76" i="3"/>
  <c r="Z76" i="3"/>
  <c r="AD76" i="3"/>
  <c r="C77" i="3"/>
  <c r="D77" i="3"/>
  <c r="E77" i="3"/>
  <c r="H77" i="3"/>
  <c r="J77" i="3"/>
  <c r="L77" i="3"/>
  <c r="P77" i="3"/>
  <c r="AB77" i="3" s="1"/>
  <c r="R77" i="3"/>
  <c r="T77" i="3"/>
  <c r="Z77" i="3"/>
  <c r="AD77" i="3"/>
  <c r="C78" i="3"/>
  <c r="D78" i="3"/>
  <c r="E78" i="3"/>
  <c r="H78" i="3"/>
  <c r="J78" i="3"/>
  <c r="L78" i="3"/>
  <c r="P78" i="3"/>
  <c r="AB78" i="3" s="1"/>
  <c r="R78" i="3"/>
  <c r="T78" i="3"/>
  <c r="Z78" i="3"/>
  <c r="AD78" i="3"/>
  <c r="C79" i="3"/>
  <c r="D79" i="3"/>
  <c r="E79" i="3"/>
  <c r="H79" i="3"/>
  <c r="J79" i="3"/>
  <c r="L79" i="3"/>
  <c r="P79" i="3"/>
  <c r="AB79" i="3" s="1"/>
  <c r="R79" i="3"/>
  <c r="T79" i="3"/>
  <c r="Z79" i="3"/>
  <c r="AD79" i="3"/>
  <c r="C80" i="3"/>
  <c r="D80" i="3"/>
  <c r="E80" i="3"/>
  <c r="H80" i="3"/>
  <c r="J80" i="3"/>
  <c r="L80" i="3"/>
  <c r="P80" i="3"/>
  <c r="AB80" i="3" s="1"/>
  <c r="R80" i="3"/>
  <c r="T80" i="3"/>
  <c r="Z80" i="3"/>
  <c r="AD80" i="3"/>
  <c r="C81" i="3"/>
  <c r="D81" i="3"/>
  <c r="E81" i="3"/>
  <c r="H81" i="3"/>
  <c r="J81" i="3"/>
  <c r="L81" i="3"/>
  <c r="P81" i="3"/>
  <c r="AB81" i="3" s="1"/>
  <c r="R81" i="3"/>
  <c r="T81" i="3"/>
  <c r="Z81" i="3"/>
  <c r="AD81" i="3"/>
  <c r="C82" i="3"/>
  <c r="D82" i="3"/>
  <c r="E82" i="3"/>
  <c r="H82" i="3"/>
  <c r="J82" i="3"/>
  <c r="L82" i="3"/>
  <c r="P82" i="3"/>
  <c r="AB82" i="3" s="1"/>
  <c r="R82" i="3"/>
  <c r="T82" i="3"/>
  <c r="Z82" i="3"/>
  <c r="AD82" i="3"/>
  <c r="C83" i="3"/>
  <c r="D83" i="3"/>
  <c r="E83" i="3"/>
  <c r="H83" i="3"/>
  <c r="J83" i="3"/>
  <c r="L83" i="3"/>
  <c r="P83" i="3"/>
  <c r="AB83" i="3" s="1"/>
  <c r="R83" i="3"/>
  <c r="T83" i="3"/>
  <c r="Z83" i="3"/>
  <c r="AD83" i="3"/>
  <c r="C84" i="3"/>
  <c r="D84" i="3"/>
  <c r="E84" i="3"/>
  <c r="H84" i="3"/>
  <c r="J84" i="3"/>
  <c r="L84" i="3"/>
  <c r="P84" i="3"/>
  <c r="AB84" i="3" s="1"/>
  <c r="R84" i="3"/>
  <c r="T84" i="3"/>
  <c r="Z84" i="3"/>
  <c r="AD84" i="3"/>
  <c r="C85" i="3"/>
  <c r="D85" i="3"/>
  <c r="E85" i="3"/>
  <c r="H85" i="3"/>
  <c r="J85" i="3"/>
  <c r="L85" i="3"/>
  <c r="P85" i="3"/>
  <c r="AB85" i="3" s="1"/>
  <c r="R85" i="3"/>
  <c r="T85" i="3"/>
  <c r="Z85" i="3"/>
  <c r="AD85" i="3"/>
  <c r="C86" i="3"/>
  <c r="D86" i="3"/>
  <c r="E86" i="3"/>
  <c r="H86" i="3"/>
  <c r="J86" i="3"/>
  <c r="L86" i="3"/>
  <c r="P86" i="3"/>
  <c r="AB86" i="3" s="1"/>
  <c r="R86" i="3"/>
  <c r="T86" i="3"/>
  <c r="Z86" i="3"/>
  <c r="AD86" i="3"/>
  <c r="C87" i="3"/>
  <c r="D87" i="3"/>
  <c r="E87" i="3"/>
  <c r="H87" i="3"/>
  <c r="J87" i="3"/>
  <c r="L87" i="3"/>
  <c r="P87" i="3"/>
  <c r="AB87" i="3" s="1"/>
  <c r="R87" i="3"/>
  <c r="T87" i="3"/>
  <c r="Z87" i="3"/>
  <c r="AD87" i="3"/>
  <c r="C88" i="3"/>
  <c r="D88" i="3"/>
  <c r="E88" i="3"/>
  <c r="H88" i="3"/>
  <c r="J88" i="3"/>
  <c r="L88" i="3"/>
  <c r="P88" i="3"/>
  <c r="AB88" i="3" s="1"/>
  <c r="R88" i="3"/>
  <c r="T88" i="3"/>
  <c r="Z88" i="3"/>
  <c r="AD88" i="3"/>
  <c r="C89" i="3"/>
  <c r="D89" i="3"/>
  <c r="E89" i="3"/>
  <c r="H89" i="3"/>
  <c r="J89" i="3"/>
  <c r="L89" i="3"/>
  <c r="P89" i="3"/>
  <c r="AB89" i="3" s="1"/>
  <c r="R89" i="3"/>
  <c r="T89" i="3"/>
  <c r="Z89" i="3"/>
  <c r="AD89" i="3"/>
  <c r="C90" i="3"/>
  <c r="D90" i="3"/>
  <c r="E90" i="3"/>
  <c r="H90" i="3"/>
  <c r="J90" i="3"/>
  <c r="L90" i="3"/>
  <c r="P90" i="3"/>
  <c r="AB90" i="3" s="1"/>
  <c r="R90" i="3"/>
  <c r="T90" i="3"/>
  <c r="Z90" i="3"/>
  <c r="AD90" i="3"/>
  <c r="C91" i="3"/>
  <c r="D91" i="3"/>
  <c r="E91" i="3"/>
  <c r="H91" i="3"/>
  <c r="J91" i="3"/>
  <c r="L91" i="3"/>
  <c r="P91" i="3"/>
  <c r="AB91" i="3" s="1"/>
  <c r="R91" i="3"/>
  <c r="T91" i="3"/>
  <c r="Z91" i="3"/>
  <c r="AD91" i="3"/>
  <c r="C92" i="3"/>
  <c r="D92" i="3"/>
  <c r="E92" i="3"/>
  <c r="H92" i="3"/>
  <c r="J92" i="3"/>
  <c r="L92" i="3"/>
  <c r="P92" i="3"/>
  <c r="AB92" i="3" s="1"/>
  <c r="R92" i="3"/>
  <c r="T92" i="3"/>
  <c r="Z92" i="3"/>
  <c r="AD92" i="3"/>
  <c r="C93" i="3"/>
  <c r="D93" i="3"/>
  <c r="E93" i="3"/>
  <c r="H93" i="3"/>
  <c r="J93" i="3"/>
  <c r="L93" i="3"/>
  <c r="P93" i="3"/>
  <c r="AB93" i="3" s="1"/>
  <c r="R93" i="3"/>
  <c r="T93" i="3"/>
  <c r="Z93" i="3"/>
  <c r="AD93" i="3"/>
  <c r="C94" i="3"/>
  <c r="D94" i="3"/>
  <c r="E94" i="3"/>
  <c r="H94" i="3"/>
  <c r="J94" i="3"/>
  <c r="L94" i="3"/>
  <c r="P94" i="3"/>
  <c r="AB94" i="3" s="1"/>
  <c r="R94" i="3"/>
  <c r="T94" i="3"/>
  <c r="Z94" i="3"/>
  <c r="AD94" i="3"/>
  <c r="C95" i="3"/>
  <c r="D95" i="3"/>
  <c r="E95" i="3"/>
  <c r="H95" i="3"/>
  <c r="J95" i="3"/>
  <c r="L95" i="3"/>
  <c r="P95" i="3"/>
  <c r="AB95" i="3" s="1"/>
  <c r="R95" i="3"/>
  <c r="T95" i="3"/>
  <c r="Z95" i="3"/>
  <c r="AD95" i="3"/>
  <c r="C96" i="3"/>
  <c r="D96" i="3"/>
  <c r="E96" i="3"/>
  <c r="H96" i="3"/>
  <c r="J96" i="3"/>
  <c r="L96" i="3"/>
  <c r="P96" i="3"/>
  <c r="AB96" i="3" s="1"/>
  <c r="R96" i="3"/>
  <c r="T96" i="3"/>
  <c r="Z96" i="3"/>
  <c r="AD96" i="3"/>
  <c r="C97" i="3"/>
  <c r="D97" i="3"/>
  <c r="E97" i="3"/>
  <c r="H97" i="3"/>
  <c r="J97" i="3"/>
  <c r="L97" i="3"/>
  <c r="P97" i="3"/>
  <c r="AB97" i="3" s="1"/>
  <c r="R97" i="3"/>
  <c r="T97" i="3"/>
  <c r="Z97" i="3"/>
  <c r="AD97" i="3"/>
  <c r="C98" i="3"/>
  <c r="D98" i="3"/>
  <c r="E98" i="3"/>
  <c r="H98" i="3"/>
  <c r="J98" i="3"/>
  <c r="L98" i="3"/>
  <c r="P98" i="3"/>
  <c r="AB98" i="3" s="1"/>
  <c r="R98" i="3"/>
  <c r="T98" i="3"/>
  <c r="Z98" i="3"/>
  <c r="AD98" i="3"/>
  <c r="C99" i="3"/>
  <c r="D99" i="3"/>
  <c r="E99" i="3"/>
  <c r="H99" i="3"/>
  <c r="J99" i="3"/>
  <c r="L99" i="3"/>
  <c r="P99" i="3"/>
  <c r="AB99" i="3" s="1"/>
  <c r="R99" i="3"/>
  <c r="T99" i="3"/>
  <c r="Z99" i="3"/>
  <c r="AD99" i="3"/>
  <c r="C100" i="3"/>
  <c r="D100" i="3"/>
  <c r="E100" i="3"/>
  <c r="H100" i="3"/>
  <c r="J100" i="3"/>
  <c r="L100" i="3"/>
  <c r="P100" i="3"/>
  <c r="AB100" i="3" s="1"/>
  <c r="R100" i="3"/>
  <c r="T100" i="3"/>
  <c r="Z100" i="3"/>
  <c r="AD100" i="3"/>
  <c r="C101" i="3"/>
  <c r="D101" i="3"/>
  <c r="E101" i="3"/>
  <c r="H101" i="3"/>
  <c r="J101" i="3"/>
  <c r="L101" i="3"/>
  <c r="P101" i="3"/>
  <c r="AB101" i="3" s="1"/>
  <c r="R101" i="3"/>
  <c r="T101" i="3"/>
  <c r="Z101" i="3"/>
  <c r="AD101" i="3"/>
  <c r="C102" i="3"/>
  <c r="D102" i="3"/>
  <c r="E102" i="3"/>
  <c r="H102" i="3"/>
  <c r="J102" i="3"/>
  <c r="L102" i="3"/>
  <c r="P102" i="3"/>
  <c r="AB102" i="3" s="1"/>
  <c r="R102" i="3"/>
  <c r="T102" i="3"/>
  <c r="Z102" i="3"/>
  <c r="AD102" i="3"/>
  <c r="C103" i="3"/>
  <c r="D103" i="3"/>
  <c r="E103" i="3"/>
  <c r="H103" i="3"/>
  <c r="J103" i="3"/>
  <c r="L103" i="3"/>
  <c r="P103" i="3"/>
  <c r="AB103" i="3" s="1"/>
  <c r="R103" i="3"/>
  <c r="T103" i="3"/>
  <c r="Z103" i="3"/>
  <c r="AD103" i="3"/>
  <c r="C104" i="3"/>
  <c r="D104" i="3"/>
  <c r="E104" i="3"/>
  <c r="H104" i="3"/>
  <c r="J104" i="3"/>
  <c r="L104" i="3"/>
  <c r="P104" i="3"/>
  <c r="AB104" i="3" s="1"/>
  <c r="R104" i="3"/>
  <c r="T104" i="3"/>
  <c r="Z104" i="3"/>
  <c r="AD104" i="3"/>
  <c r="C105" i="3"/>
  <c r="D105" i="3"/>
  <c r="E105" i="3"/>
  <c r="H105" i="3"/>
  <c r="J105" i="3"/>
  <c r="L105" i="3"/>
  <c r="P105" i="3"/>
  <c r="AB105" i="3" s="1"/>
  <c r="R105" i="3"/>
  <c r="T105" i="3"/>
  <c r="Z105" i="3"/>
  <c r="AD105" i="3"/>
  <c r="C106" i="3"/>
  <c r="D106" i="3"/>
  <c r="E106" i="3"/>
  <c r="H106" i="3"/>
  <c r="J106" i="3"/>
  <c r="L106" i="3"/>
  <c r="P106" i="3"/>
  <c r="AB106" i="3" s="1"/>
  <c r="R106" i="3"/>
  <c r="T106" i="3"/>
  <c r="Z106" i="3"/>
  <c r="AD106" i="3"/>
  <c r="C107" i="3"/>
  <c r="D107" i="3"/>
  <c r="E107" i="3"/>
  <c r="H107" i="3"/>
  <c r="J107" i="3"/>
  <c r="L107" i="3"/>
  <c r="P107" i="3"/>
  <c r="AB107" i="3" s="1"/>
  <c r="R107" i="3"/>
  <c r="T107" i="3"/>
  <c r="Z107" i="3"/>
  <c r="AD107" i="3"/>
  <c r="C108" i="3"/>
  <c r="D108" i="3"/>
  <c r="E108" i="3"/>
  <c r="H108" i="3"/>
  <c r="J108" i="3"/>
  <c r="L108" i="3"/>
  <c r="P108" i="3"/>
  <c r="AB108" i="3" s="1"/>
  <c r="R108" i="3"/>
  <c r="T108" i="3"/>
  <c r="Z108" i="3"/>
  <c r="AD108" i="3"/>
  <c r="C109" i="3"/>
  <c r="D109" i="3"/>
  <c r="E109" i="3"/>
  <c r="H109" i="3"/>
  <c r="J109" i="3"/>
  <c r="L109" i="3"/>
  <c r="P109" i="3"/>
  <c r="AB109" i="3" s="1"/>
  <c r="R109" i="3"/>
  <c r="T109" i="3"/>
  <c r="Z109" i="3"/>
  <c r="AD109" i="3"/>
  <c r="C110" i="3"/>
  <c r="D110" i="3"/>
  <c r="E110" i="3"/>
  <c r="H110" i="3"/>
  <c r="J110" i="3"/>
  <c r="L110" i="3"/>
  <c r="P110" i="3"/>
  <c r="AB110" i="3" s="1"/>
  <c r="R110" i="3"/>
  <c r="T110" i="3"/>
  <c r="Z110" i="3"/>
  <c r="AD110" i="3"/>
  <c r="C111" i="3"/>
  <c r="D111" i="3"/>
  <c r="E111" i="3"/>
  <c r="H111" i="3"/>
  <c r="J111" i="3"/>
  <c r="L111" i="3"/>
  <c r="P111" i="3"/>
  <c r="AB111" i="3" s="1"/>
  <c r="R111" i="3"/>
  <c r="T111" i="3"/>
  <c r="Z111" i="3"/>
  <c r="AD111" i="3"/>
  <c r="C112" i="3"/>
  <c r="D112" i="3"/>
  <c r="E112" i="3"/>
  <c r="H112" i="3"/>
  <c r="J112" i="3"/>
  <c r="L112" i="3"/>
  <c r="P112" i="3"/>
  <c r="AB112" i="3" s="1"/>
  <c r="R112" i="3"/>
  <c r="T112" i="3"/>
  <c r="Z112" i="3"/>
  <c r="AD112" i="3"/>
  <c r="C113" i="3"/>
  <c r="D113" i="3"/>
  <c r="E113" i="3"/>
  <c r="H113" i="3"/>
  <c r="J113" i="3"/>
  <c r="L113" i="3"/>
  <c r="P113" i="3"/>
  <c r="AB113" i="3" s="1"/>
  <c r="R113" i="3"/>
  <c r="T113" i="3"/>
  <c r="Z113" i="3"/>
  <c r="AD113" i="3"/>
  <c r="C114" i="3"/>
  <c r="D114" i="3"/>
  <c r="E114" i="3"/>
  <c r="H114" i="3"/>
  <c r="J114" i="3"/>
  <c r="L114" i="3"/>
  <c r="P114" i="3"/>
  <c r="AB114" i="3" s="1"/>
  <c r="R114" i="3"/>
  <c r="T114" i="3"/>
  <c r="Z114" i="3"/>
  <c r="AD114" i="3"/>
  <c r="C115" i="3"/>
  <c r="D115" i="3"/>
  <c r="E115" i="3"/>
  <c r="H115" i="3"/>
  <c r="J115" i="3"/>
  <c r="L115" i="3"/>
  <c r="P115" i="3"/>
  <c r="AB115" i="3" s="1"/>
  <c r="R115" i="3"/>
  <c r="T115" i="3"/>
  <c r="Z115" i="3"/>
  <c r="AD115" i="3"/>
  <c r="C116" i="3"/>
  <c r="D116" i="3"/>
  <c r="E116" i="3"/>
  <c r="H116" i="3"/>
  <c r="J116" i="3"/>
  <c r="L116" i="3"/>
  <c r="P116" i="3"/>
  <c r="AB116" i="3" s="1"/>
  <c r="R116" i="3"/>
  <c r="T116" i="3"/>
  <c r="Z116" i="3"/>
  <c r="AD116" i="3"/>
  <c r="C117" i="3"/>
  <c r="D117" i="3"/>
  <c r="E117" i="3"/>
  <c r="H117" i="3"/>
  <c r="J117" i="3"/>
  <c r="L117" i="3"/>
  <c r="P117" i="3"/>
  <c r="AB117" i="3" s="1"/>
  <c r="R117" i="3"/>
  <c r="T117" i="3"/>
  <c r="Z117" i="3"/>
  <c r="AD117" i="3"/>
  <c r="C118" i="3"/>
  <c r="D118" i="3"/>
  <c r="E118" i="3"/>
  <c r="H118" i="3"/>
  <c r="J118" i="3"/>
  <c r="L118" i="3"/>
  <c r="P118" i="3"/>
  <c r="AB118" i="3" s="1"/>
  <c r="R118" i="3"/>
  <c r="T118" i="3"/>
  <c r="Z118" i="3"/>
  <c r="AD118" i="3"/>
  <c r="C119" i="3"/>
  <c r="D119" i="3"/>
  <c r="E119" i="3"/>
  <c r="H119" i="3"/>
  <c r="J119" i="3"/>
  <c r="L119" i="3"/>
  <c r="P119" i="3"/>
  <c r="AB119" i="3" s="1"/>
  <c r="R119" i="3"/>
  <c r="T119" i="3"/>
  <c r="Z119" i="3"/>
  <c r="AD119" i="3"/>
  <c r="C120" i="3"/>
  <c r="D120" i="3"/>
  <c r="E120" i="3"/>
  <c r="H120" i="3"/>
  <c r="J120" i="3"/>
  <c r="L120" i="3"/>
  <c r="P120" i="3"/>
  <c r="AB120" i="3" s="1"/>
  <c r="R120" i="3"/>
  <c r="T120" i="3"/>
  <c r="Z120" i="3"/>
  <c r="AD120" i="3"/>
  <c r="C121" i="3"/>
  <c r="D121" i="3"/>
  <c r="E121" i="3"/>
  <c r="H121" i="3"/>
  <c r="J121" i="3"/>
  <c r="L121" i="3"/>
  <c r="P121" i="3"/>
  <c r="AB121" i="3" s="1"/>
  <c r="R121" i="3"/>
  <c r="T121" i="3"/>
  <c r="Z121" i="3"/>
  <c r="AD121" i="3"/>
  <c r="C122" i="3"/>
  <c r="D122" i="3"/>
  <c r="E122" i="3"/>
  <c r="H122" i="3"/>
  <c r="J122" i="3"/>
  <c r="L122" i="3"/>
  <c r="P122" i="3"/>
  <c r="AB122" i="3" s="1"/>
  <c r="R122" i="3"/>
  <c r="T122" i="3"/>
  <c r="Z122" i="3"/>
  <c r="AD122" i="3"/>
  <c r="C123" i="3"/>
  <c r="D123" i="3"/>
  <c r="E123" i="3"/>
  <c r="H123" i="3"/>
  <c r="J123" i="3"/>
  <c r="L123" i="3"/>
  <c r="P123" i="3"/>
  <c r="AB123" i="3" s="1"/>
  <c r="R123" i="3"/>
  <c r="T123" i="3"/>
  <c r="Z123" i="3"/>
  <c r="AD123" i="3"/>
  <c r="C124" i="3"/>
  <c r="D124" i="3"/>
  <c r="E124" i="3"/>
  <c r="H124" i="3"/>
  <c r="J124" i="3"/>
  <c r="L124" i="3"/>
  <c r="P124" i="3"/>
  <c r="AB124" i="3" s="1"/>
  <c r="R124" i="3"/>
  <c r="T124" i="3"/>
  <c r="Z124" i="3"/>
  <c r="AD124" i="3"/>
  <c r="C125" i="3"/>
  <c r="D125" i="3"/>
  <c r="E125" i="3"/>
  <c r="H125" i="3"/>
  <c r="J125" i="3"/>
  <c r="L125" i="3"/>
  <c r="P125" i="3"/>
  <c r="AB125" i="3" s="1"/>
  <c r="R125" i="3"/>
  <c r="T125" i="3"/>
  <c r="Z125" i="3"/>
  <c r="AD125" i="3"/>
  <c r="C126" i="3"/>
  <c r="D126" i="3"/>
  <c r="E126" i="3"/>
  <c r="H126" i="3"/>
  <c r="J126" i="3"/>
  <c r="L126" i="3"/>
  <c r="P126" i="3"/>
  <c r="AB126" i="3" s="1"/>
  <c r="R126" i="3"/>
  <c r="T126" i="3"/>
  <c r="Z126" i="3"/>
  <c r="AD126" i="3"/>
  <c r="C127" i="3"/>
  <c r="D127" i="3"/>
  <c r="E127" i="3"/>
  <c r="H127" i="3"/>
  <c r="J127" i="3"/>
  <c r="L127" i="3"/>
  <c r="P127" i="3"/>
  <c r="AB127" i="3" s="1"/>
  <c r="R127" i="3"/>
  <c r="T127" i="3"/>
  <c r="Z127" i="3"/>
  <c r="AD127" i="3"/>
  <c r="C128" i="3"/>
  <c r="D128" i="3"/>
  <c r="E128" i="3"/>
  <c r="H128" i="3"/>
  <c r="J128" i="3"/>
  <c r="L128" i="3"/>
  <c r="P128" i="3"/>
  <c r="AB128" i="3" s="1"/>
  <c r="R128" i="3"/>
  <c r="T128" i="3"/>
  <c r="Z128" i="3"/>
  <c r="AD128" i="3"/>
  <c r="C129" i="3"/>
  <c r="D129" i="3"/>
  <c r="E129" i="3"/>
  <c r="H129" i="3"/>
  <c r="J129" i="3"/>
  <c r="L129" i="3"/>
  <c r="P129" i="3"/>
  <c r="AB129" i="3" s="1"/>
  <c r="R129" i="3"/>
  <c r="T129" i="3"/>
  <c r="Z129" i="3"/>
  <c r="AD129" i="3"/>
  <c r="C130" i="3"/>
  <c r="D130" i="3"/>
  <c r="E130" i="3"/>
  <c r="H130" i="3"/>
  <c r="J130" i="3"/>
  <c r="L130" i="3"/>
  <c r="P130" i="3"/>
  <c r="AB130" i="3" s="1"/>
  <c r="R130" i="3"/>
  <c r="T130" i="3"/>
  <c r="Z130" i="3"/>
  <c r="AD130" i="3"/>
  <c r="C131" i="3"/>
  <c r="D131" i="3"/>
  <c r="E131" i="3"/>
  <c r="H131" i="3"/>
  <c r="J131" i="3"/>
  <c r="L131" i="3"/>
  <c r="P131" i="3"/>
  <c r="AB131" i="3" s="1"/>
  <c r="R131" i="3"/>
  <c r="T131" i="3"/>
  <c r="Z131" i="3"/>
  <c r="AD131" i="3"/>
  <c r="C132" i="3"/>
  <c r="D132" i="3"/>
  <c r="E132" i="3"/>
  <c r="H132" i="3"/>
  <c r="J132" i="3"/>
  <c r="L132" i="3"/>
  <c r="P132" i="3"/>
  <c r="AB132" i="3" s="1"/>
  <c r="R132" i="3"/>
  <c r="T132" i="3"/>
  <c r="Z132" i="3"/>
  <c r="AD132" i="3"/>
  <c r="C133" i="3"/>
  <c r="D133" i="3"/>
  <c r="E133" i="3"/>
  <c r="H133" i="3"/>
  <c r="J133" i="3"/>
  <c r="L133" i="3"/>
  <c r="P133" i="3"/>
  <c r="AB133" i="3" s="1"/>
  <c r="R133" i="3"/>
  <c r="T133" i="3"/>
  <c r="Z133" i="3"/>
  <c r="AD133" i="3"/>
  <c r="C134" i="3"/>
  <c r="D134" i="3"/>
  <c r="E134" i="3"/>
  <c r="H134" i="3"/>
  <c r="J134" i="3"/>
  <c r="L134" i="3"/>
  <c r="P134" i="3"/>
  <c r="AB134" i="3" s="1"/>
  <c r="R134" i="3"/>
  <c r="T134" i="3"/>
  <c r="Z134" i="3"/>
  <c r="AD134" i="3"/>
  <c r="C135" i="3"/>
  <c r="D135" i="3"/>
  <c r="E135" i="3"/>
  <c r="H135" i="3"/>
  <c r="J135" i="3"/>
  <c r="L135" i="3"/>
  <c r="P135" i="3"/>
  <c r="AB135" i="3" s="1"/>
  <c r="R135" i="3"/>
  <c r="T135" i="3"/>
  <c r="Z135" i="3"/>
  <c r="AD135" i="3"/>
  <c r="C136" i="3"/>
  <c r="D136" i="3"/>
  <c r="E136" i="3"/>
  <c r="H136" i="3"/>
  <c r="J136" i="3"/>
  <c r="L136" i="3"/>
  <c r="P136" i="3"/>
  <c r="AB136" i="3" s="1"/>
  <c r="R136" i="3"/>
  <c r="T136" i="3"/>
  <c r="Z136" i="3"/>
  <c r="AD136" i="3"/>
  <c r="C137" i="3"/>
  <c r="D137" i="3"/>
  <c r="E137" i="3"/>
  <c r="H137" i="3"/>
  <c r="J137" i="3"/>
  <c r="L137" i="3"/>
  <c r="P137" i="3"/>
  <c r="AB137" i="3" s="1"/>
  <c r="R137" i="3"/>
  <c r="T137" i="3"/>
  <c r="Z137" i="3"/>
  <c r="AD137" i="3"/>
  <c r="C138" i="3"/>
  <c r="D138" i="3"/>
  <c r="E138" i="3"/>
  <c r="H138" i="3"/>
  <c r="J138" i="3"/>
  <c r="L138" i="3"/>
  <c r="P138" i="3"/>
  <c r="AB138" i="3" s="1"/>
  <c r="R138" i="3"/>
  <c r="T138" i="3"/>
  <c r="Z138" i="3"/>
  <c r="AD138" i="3"/>
  <c r="C139" i="3"/>
  <c r="D139" i="3"/>
  <c r="E139" i="3"/>
  <c r="H139" i="3"/>
  <c r="J139" i="3"/>
  <c r="L139" i="3"/>
  <c r="P139" i="3"/>
  <c r="AB139" i="3" s="1"/>
  <c r="R139" i="3"/>
  <c r="T139" i="3"/>
  <c r="Z139" i="3"/>
  <c r="AD139" i="3"/>
  <c r="C140" i="3"/>
  <c r="D140" i="3"/>
  <c r="E140" i="3"/>
  <c r="H140" i="3"/>
  <c r="J140" i="3"/>
  <c r="L140" i="3"/>
  <c r="P140" i="3"/>
  <c r="AB140" i="3" s="1"/>
  <c r="R140" i="3"/>
  <c r="T140" i="3"/>
  <c r="Z140" i="3"/>
  <c r="AD140" i="3"/>
  <c r="C141" i="3"/>
  <c r="D141" i="3"/>
  <c r="E141" i="3"/>
  <c r="H141" i="3"/>
  <c r="J141" i="3"/>
  <c r="L141" i="3"/>
  <c r="P141" i="3"/>
  <c r="AB141" i="3" s="1"/>
  <c r="R141" i="3"/>
  <c r="T141" i="3"/>
  <c r="Z141" i="3"/>
  <c r="AD141" i="3"/>
  <c r="C142" i="3"/>
  <c r="D142" i="3"/>
  <c r="E142" i="3"/>
  <c r="H142" i="3"/>
  <c r="J142" i="3"/>
  <c r="L142" i="3"/>
  <c r="P142" i="3"/>
  <c r="AB142" i="3" s="1"/>
  <c r="R142" i="3"/>
  <c r="T142" i="3"/>
  <c r="Z142" i="3"/>
  <c r="AD142" i="3"/>
  <c r="C143" i="3"/>
  <c r="D143" i="3"/>
  <c r="E143" i="3"/>
  <c r="H143" i="3"/>
  <c r="J143" i="3"/>
  <c r="L143" i="3"/>
  <c r="P143" i="3"/>
  <c r="AB143" i="3" s="1"/>
  <c r="R143" i="3"/>
  <c r="T143" i="3"/>
  <c r="Z143" i="3"/>
  <c r="AD143" i="3"/>
  <c r="C144" i="3"/>
  <c r="D144" i="3"/>
  <c r="E144" i="3"/>
  <c r="H144" i="3"/>
  <c r="J144" i="3"/>
  <c r="L144" i="3"/>
  <c r="P144" i="3"/>
  <c r="AB144" i="3" s="1"/>
  <c r="R144" i="3"/>
  <c r="T144" i="3"/>
  <c r="Z144" i="3"/>
  <c r="AD144" i="3"/>
  <c r="C145" i="3"/>
  <c r="D145" i="3"/>
  <c r="E145" i="3"/>
  <c r="H145" i="3"/>
  <c r="J145" i="3"/>
  <c r="L145" i="3"/>
  <c r="P145" i="3"/>
  <c r="AB145" i="3" s="1"/>
  <c r="R145" i="3"/>
  <c r="T145" i="3"/>
  <c r="Z145" i="3"/>
  <c r="AD145" i="3"/>
  <c r="C146" i="3"/>
  <c r="D146" i="3"/>
  <c r="E146" i="3"/>
  <c r="H146" i="3"/>
  <c r="J146" i="3"/>
  <c r="L146" i="3"/>
  <c r="P146" i="3"/>
  <c r="AB146" i="3" s="1"/>
  <c r="R146" i="3"/>
  <c r="T146" i="3"/>
  <c r="Z146" i="3"/>
  <c r="AD146" i="3"/>
  <c r="C147" i="3"/>
  <c r="D147" i="3"/>
  <c r="E147" i="3"/>
  <c r="H147" i="3"/>
  <c r="J147" i="3"/>
  <c r="L147" i="3"/>
  <c r="P147" i="3"/>
  <c r="AB147" i="3" s="1"/>
  <c r="R147" i="3"/>
  <c r="T147" i="3"/>
  <c r="Z147" i="3"/>
  <c r="AD147" i="3"/>
  <c r="C148" i="3"/>
  <c r="D148" i="3"/>
  <c r="E148" i="3"/>
  <c r="H148" i="3"/>
  <c r="J148" i="3"/>
  <c r="L148" i="3"/>
  <c r="P148" i="3"/>
  <c r="AB148" i="3" s="1"/>
  <c r="R148" i="3"/>
  <c r="T148" i="3"/>
  <c r="Z148" i="3"/>
  <c r="AD148" i="3"/>
  <c r="C149" i="3"/>
  <c r="D149" i="3"/>
  <c r="E149" i="3"/>
  <c r="H149" i="3"/>
  <c r="J149" i="3"/>
  <c r="L149" i="3"/>
  <c r="P149" i="3"/>
  <c r="AB149" i="3" s="1"/>
  <c r="R149" i="3"/>
  <c r="T149" i="3"/>
  <c r="Z149" i="3"/>
  <c r="AD149" i="3"/>
  <c r="C150" i="3"/>
  <c r="D150" i="3"/>
  <c r="E150" i="3"/>
  <c r="H150" i="3"/>
  <c r="J150" i="3"/>
  <c r="L150" i="3"/>
  <c r="P150" i="3"/>
  <c r="AB150" i="3" s="1"/>
  <c r="R150" i="3"/>
  <c r="T150" i="3"/>
  <c r="Z150" i="3"/>
  <c r="AD150" i="3"/>
  <c r="C151" i="3"/>
  <c r="D151" i="3"/>
  <c r="E151" i="3"/>
  <c r="H151" i="3"/>
  <c r="J151" i="3"/>
  <c r="L151" i="3"/>
  <c r="P151" i="3"/>
  <c r="AB151" i="3" s="1"/>
  <c r="R151" i="3"/>
  <c r="T151" i="3"/>
  <c r="Z151" i="3"/>
  <c r="AD151" i="3"/>
  <c r="C152" i="3"/>
  <c r="D152" i="3"/>
  <c r="E152" i="3"/>
  <c r="H152" i="3"/>
  <c r="J152" i="3"/>
  <c r="L152" i="3"/>
  <c r="P152" i="3"/>
  <c r="AB152" i="3" s="1"/>
  <c r="R152" i="3"/>
  <c r="T152" i="3"/>
  <c r="Z152" i="3"/>
  <c r="AD152" i="3"/>
  <c r="C153" i="3"/>
  <c r="D153" i="3"/>
  <c r="E153" i="3"/>
  <c r="H153" i="3"/>
  <c r="J153" i="3"/>
  <c r="L153" i="3"/>
  <c r="P153" i="3"/>
  <c r="AB153" i="3" s="1"/>
  <c r="R153" i="3"/>
  <c r="T153" i="3"/>
  <c r="Z153" i="3"/>
  <c r="AD153" i="3"/>
  <c r="C154" i="3"/>
  <c r="D154" i="3"/>
  <c r="E154" i="3"/>
  <c r="H154" i="3"/>
  <c r="J154" i="3"/>
  <c r="L154" i="3"/>
  <c r="P154" i="3"/>
  <c r="AB154" i="3" s="1"/>
  <c r="R154" i="3"/>
  <c r="T154" i="3"/>
  <c r="Z154" i="3"/>
  <c r="AD154" i="3"/>
  <c r="C155" i="3"/>
  <c r="D155" i="3"/>
  <c r="E155" i="3"/>
  <c r="H155" i="3"/>
  <c r="J155" i="3"/>
  <c r="L155" i="3"/>
  <c r="P155" i="3"/>
  <c r="AB155" i="3" s="1"/>
  <c r="R155" i="3"/>
  <c r="T155" i="3"/>
  <c r="Z155" i="3"/>
  <c r="AD155" i="3"/>
  <c r="C156" i="3"/>
  <c r="D156" i="3"/>
  <c r="E156" i="3"/>
  <c r="H156" i="3"/>
  <c r="J156" i="3"/>
  <c r="L156" i="3"/>
  <c r="P156" i="3"/>
  <c r="AB156" i="3" s="1"/>
  <c r="R156" i="3"/>
  <c r="T156" i="3"/>
  <c r="Z156" i="3"/>
  <c r="AD156" i="3"/>
  <c r="C157" i="3"/>
  <c r="D157" i="3"/>
  <c r="E157" i="3"/>
  <c r="H157" i="3"/>
  <c r="J157" i="3"/>
  <c r="L157" i="3"/>
  <c r="P157" i="3"/>
  <c r="AB157" i="3" s="1"/>
  <c r="R157" i="3"/>
  <c r="T157" i="3"/>
  <c r="Z157" i="3"/>
  <c r="AD157" i="3"/>
  <c r="P28" i="3"/>
  <c r="R28" i="3"/>
  <c r="P3" i="1"/>
  <c r="T3" i="1" s="1"/>
  <c r="O29" i="3" s="1"/>
  <c r="P4" i="1"/>
  <c r="P5" i="1"/>
  <c r="P6" i="1"/>
  <c r="N32" i="3" s="1"/>
  <c r="P7" i="1"/>
  <c r="P8" i="1"/>
  <c r="N34" i="3" s="1"/>
  <c r="P9" i="1"/>
  <c r="P10" i="1"/>
  <c r="N36" i="3" s="1"/>
  <c r="P11" i="1"/>
  <c r="N37" i="3" s="1"/>
  <c r="P12" i="1"/>
  <c r="P13" i="1"/>
  <c r="N39" i="3" s="1"/>
  <c r="P14" i="1"/>
  <c r="P15" i="1"/>
  <c r="P16" i="1"/>
  <c r="N42" i="3" s="1"/>
  <c r="P17" i="1"/>
  <c r="P18" i="1"/>
  <c r="P19" i="1"/>
  <c r="N45" i="3" s="1"/>
  <c r="P20" i="1"/>
  <c r="N46" i="3" s="1"/>
  <c r="P21" i="1"/>
  <c r="T21" i="1" s="1"/>
  <c r="O47" i="3" s="1"/>
  <c r="P22" i="1"/>
  <c r="P23" i="1"/>
  <c r="N49" i="3" s="1"/>
  <c r="P24" i="1"/>
  <c r="P25" i="1"/>
  <c r="N51" i="3" s="1"/>
  <c r="P26" i="1"/>
  <c r="P27" i="1"/>
  <c r="N53" i="3" s="1"/>
  <c r="P28" i="1"/>
  <c r="N54" i="3" s="1"/>
  <c r="P29" i="1"/>
  <c r="N55" i="3" s="1"/>
  <c r="P30" i="1"/>
  <c r="T30" i="1" s="1"/>
  <c r="O56" i="3" s="1"/>
  <c r="P31" i="1"/>
  <c r="P32" i="1"/>
  <c r="N58" i="3" s="1"/>
  <c r="P33" i="1"/>
  <c r="P34" i="1"/>
  <c r="P35" i="1"/>
  <c r="P36" i="1"/>
  <c r="P37" i="1"/>
  <c r="P38" i="1"/>
  <c r="N64" i="3" s="1"/>
  <c r="P39" i="1"/>
  <c r="P40" i="1"/>
  <c r="N66" i="3" s="1"/>
  <c r="P41" i="1"/>
  <c r="P42" i="1"/>
  <c r="P43" i="1"/>
  <c r="N69" i="3" s="1"/>
  <c r="P44" i="1"/>
  <c r="P45" i="1"/>
  <c r="N71" i="3" s="1"/>
  <c r="P46" i="1"/>
  <c r="P47" i="1"/>
  <c r="N73" i="3" s="1"/>
  <c r="P48" i="1"/>
  <c r="P49" i="1"/>
  <c r="N75" i="3" s="1"/>
  <c r="P50" i="1"/>
  <c r="N76" i="3" s="1"/>
  <c r="P51" i="1"/>
  <c r="P52" i="1"/>
  <c r="P53" i="1"/>
  <c r="P54" i="1"/>
  <c r="P55" i="1"/>
  <c r="N81" i="3" s="1"/>
  <c r="P56" i="1"/>
  <c r="P57" i="1"/>
  <c r="P58" i="1"/>
  <c r="P59" i="1"/>
  <c r="P60" i="1"/>
  <c r="N86" i="3" s="1"/>
  <c r="P61" i="1"/>
  <c r="P62" i="1"/>
  <c r="P63" i="1"/>
  <c r="P64" i="1"/>
  <c r="N90" i="3" s="1"/>
  <c r="P65" i="1"/>
  <c r="P66" i="1"/>
  <c r="N92" i="3" s="1"/>
  <c r="P67" i="1"/>
  <c r="P68" i="1"/>
  <c r="N94" i="3" s="1"/>
  <c r="P69" i="1"/>
  <c r="P70" i="1"/>
  <c r="T70" i="1" s="1"/>
  <c r="O96" i="3" s="1"/>
  <c r="P71" i="1"/>
  <c r="P72" i="1"/>
  <c r="P73" i="1"/>
  <c r="N99" i="3" s="1"/>
  <c r="P74" i="1"/>
  <c r="N100" i="3" s="1"/>
  <c r="P75" i="1"/>
  <c r="N101" i="3" s="1"/>
  <c r="P76" i="1"/>
  <c r="P77" i="1"/>
  <c r="N103" i="3" s="1"/>
  <c r="P78" i="1"/>
  <c r="P79" i="1"/>
  <c r="P80" i="1"/>
  <c r="T80" i="1" s="1"/>
  <c r="O106" i="3" s="1"/>
  <c r="P81" i="1"/>
  <c r="P82" i="1"/>
  <c r="P83" i="1"/>
  <c r="P84" i="1"/>
  <c r="N110" i="3" s="1"/>
  <c r="P85" i="1"/>
  <c r="P86" i="1"/>
  <c r="N112" i="3" s="1"/>
  <c r="P87" i="1"/>
  <c r="N113" i="3" s="1"/>
  <c r="P88" i="1"/>
  <c r="T88" i="1" s="1"/>
  <c r="O114" i="3" s="1"/>
  <c r="P89" i="1"/>
  <c r="N115" i="3" s="1"/>
  <c r="P90" i="1"/>
  <c r="P91" i="1"/>
  <c r="N117" i="3" s="1"/>
  <c r="P92" i="1"/>
  <c r="P93" i="1"/>
  <c r="N119" i="3" s="1"/>
  <c r="P94" i="1"/>
  <c r="T94" i="1" s="1"/>
  <c r="O120" i="3" s="1"/>
  <c r="P95" i="1"/>
  <c r="N121" i="3" s="1"/>
  <c r="P96" i="1"/>
  <c r="N122" i="3" s="1"/>
  <c r="P97" i="1"/>
  <c r="N123" i="3" s="1"/>
  <c r="P98" i="1"/>
  <c r="T98" i="1" s="1"/>
  <c r="O124" i="3" s="1"/>
  <c r="P99" i="1"/>
  <c r="P100" i="1"/>
  <c r="T100" i="1" s="1"/>
  <c r="O126" i="3" s="1"/>
  <c r="P101" i="1"/>
  <c r="T101" i="1" s="1"/>
  <c r="O127" i="3" s="1"/>
  <c r="P102" i="1"/>
  <c r="P103" i="1"/>
  <c r="N129" i="3" s="1"/>
  <c r="P104" i="1"/>
  <c r="P105" i="1"/>
  <c r="N131" i="3" s="1"/>
  <c r="P106" i="1"/>
  <c r="P107" i="1"/>
  <c r="N133" i="3" s="1"/>
  <c r="P108" i="1"/>
  <c r="N134" i="3" s="1"/>
  <c r="P109" i="1"/>
  <c r="N135" i="3" s="1"/>
  <c r="P110" i="1"/>
  <c r="N136" i="3" s="1"/>
  <c r="P111" i="1"/>
  <c r="P112" i="1"/>
  <c r="N138" i="3" s="1"/>
  <c r="P113" i="1"/>
  <c r="T113" i="1" s="1"/>
  <c r="O139" i="3" s="1"/>
  <c r="P114" i="1"/>
  <c r="T114" i="1" s="1"/>
  <c r="O140" i="3" s="1"/>
  <c r="P115" i="1"/>
  <c r="T115" i="1" s="1"/>
  <c r="O141" i="3" s="1"/>
  <c r="P116" i="1"/>
  <c r="T116" i="1" s="1"/>
  <c r="O142" i="3" s="1"/>
  <c r="P117" i="1"/>
  <c r="T117" i="1" s="1"/>
  <c r="O143" i="3" s="1"/>
  <c r="P118" i="1"/>
  <c r="P119" i="1"/>
  <c r="N145" i="3" s="1"/>
  <c r="P120" i="1"/>
  <c r="P121" i="1"/>
  <c r="T121" i="1" s="1"/>
  <c r="O147" i="3" s="1"/>
  <c r="P122" i="1"/>
  <c r="P123" i="1"/>
  <c r="T123" i="1" s="1"/>
  <c r="O149" i="3" s="1"/>
  <c r="P124" i="1"/>
  <c r="N150" i="3" s="1"/>
  <c r="P125" i="1"/>
  <c r="T125" i="1" s="1"/>
  <c r="O151" i="3" s="1"/>
  <c r="P126" i="1"/>
  <c r="T126" i="1" s="1"/>
  <c r="O152" i="3" s="1"/>
  <c r="P127" i="1"/>
  <c r="T127" i="1" s="1"/>
  <c r="O153" i="3" s="1"/>
  <c r="P128" i="1"/>
  <c r="P129" i="1"/>
  <c r="N155" i="3" s="1"/>
  <c r="P130" i="1"/>
  <c r="T130" i="1" s="1"/>
  <c r="O156" i="3" s="1"/>
  <c r="P131" i="1"/>
  <c r="T131" i="1" s="1"/>
  <c r="O157" i="3" s="1"/>
  <c r="P2" i="1"/>
  <c r="H3" i="1"/>
  <c r="I3" i="1"/>
  <c r="M29" i="3" s="1"/>
  <c r="J3" i="1"/>
  <c r="K29" i="3" s="1"/>
  <c r="K3" i="1"/>
  <c r="I29" i="3" s="1"/>
  <c r="H4" i="1"/>
  <c r="I4" i="1"/>
  <c r="J4" i="1"/>
  <c r="K30" i="3" s="1"/>
  <c r="K4" i="1"/>
  <c r="I30" i="3" s="1"/>
  <c r="H5" i="1"/>
  <c r="I5" i="1"/>
  <c r="J5" i="1"/>
  <c r="K31" i="3" s="1"/>
  <c r="K5" i="1"/>
  <c r="I31" i="3" s="1"/>
  <c r="H6" i="1"/>
  <c r="I6" i="1"/>
  <c r="J6" i="1"/>
  <c r="K32" i="3" s="1"/>
  <c r="K6" i="1"/>
  <c r="I32" i="3" s="1"/>
  <c r="H7" i="1"/>
  <c r="L7" i="1" s="1"/>
  <c r="G33" i="3" s="1"/>
  <c r="I7" i="1"/>
  <c r="J7" i="1"/>
  <c r="K33" i="3" s="1"/>
  <c r="K7" i="1"/>
  <c r="I33" i="3" s="1"/>
  <c r="H8" i="1"/>
  <c r="I8" i="1"/>
  <c r="J8" i="1"/>
  <c r="K34" i="3" s="1"/>
  <c r="K8" i="1"/>
  <c r="I34" i="3" s="1"/>
  <c r="H9" i="1"/>
  <c r="I9" i="1"/>
  <c r="J9" i="1"/>
  <c r="K35" i="3" s="1"/>
  <c r="K9" i="1"/>
  <c r="I35" i="3" s="1"/>
  <c r="H10" i="1"/>
  <c r="I10" i="1"/>
  <c r="J10" i="1"/>
  <c r="K36" i="3" s="1"/>
  <c r="K10" i="1"/>
  <c r="I36" i="3" s="1"/>
  <c r="H11" i="1"/>
  <c r="I11" i="1"/>
  <c r="J11" i="1"/>
  <c r="K37" i="3" s="1"/>
  <c r="K11" i="1"/>
  <c r="I37" i="3" s="1"/>
  <c r="H12" i="1"/>
  <c r="I12" i="1"/>
  <c r="J12" i="1"/>
  <c r="K38" i="3" s="1"/>
  <c r="K12" i="1"/>
  <c r="I38" i="3" s="1"/>
  <c r="H13" i="1"/>
  <c r="L13" i="1" s="1"/>
  <c r="G39" i="3" s="1"/>
  <c r="I13" i="1"/>
  <c r="J13" i="1"/>
  <c r="K39" i="3" s="1"/>
  <c r="K13" i="1"/>
  <c r="I39" i="3" s="1"/>
  <c r="H14" i="1"/>
  <c r="L14" i="1" s="1"/>
  <c r="G40" i="3" s="1"/>
  <c r="I14" i="1"/>
  <c r="J14" i="1"/>
  <c r="K40" i="3" s="1"/>
  <c r="K14" i="1"/>
  <c r="I40" i="3" s="1"/>
  <c r="H15" i="1"/>
  <c r="L15" i="1" s="1"/>
  <c r="G41" i="3" s="1"/>
  <c r="I15" i="1"/>
  <c r="M41" i="3" s="1"/>
  <c r="J15" i="1"/>
  <c r="K41" i="3" s="1"/>
  <c r="K15" i="1"/>
  <c r="I41" i="3" s="1"/>
  <c r="H16" i="1"/>
  <c r="I16" i="1"/>
  <c r="J16" i="1"/>
  <c r="K42" i="3" s="1"/>
  <c r="K16" i="1"/>
  <c r="I42" i="3" s="1"/>
  <c r="H17" i="1"/>
  <c r="I17" i="1"/>
  <c r="J17" i="1"/>
  <c r="K43" i="3" s="1"/>
  <c r="K17" i="1"/>
  <c r="I43" i="3" s="1"/>
  <c r="H18" i="1"/>
  <c r="I18" i="1"/>
  <c r="J18" i="1"/>
  <c r="K44" i="3" s="1"/>
  <c r="K18" i="1"/>
  <c r="I44" i="3" s="1"/>
  <c r="H19" i="1"/>
  <c r="I19" i="1"/>
  <c r="J19" i="1"/>
  <c r="K45" i="3" s="1"/>
  <c r="K19" i="1"/>
  <c r="I45" i="3" s="1"/>
  <c r="H20" i="1"/>
  <c r="I20" i="1"/>
  <c r="J20" i="1"/>
  <c r="K46" i="3" s="1"/>
  <c r="K20" i="1"/>
  <c r="I46" i="3" s="1"/>
  <c r="H21" i="1"/>
  <c r="I21" i="1"/>
  <c r="M47" i="3" s="1"/>
  <c r="J21" i="1"/>
  <c r="K47" i="3" s="1"/>
  <c r="K21" i="1"/>
  <c r="I47" i="3" s="1"/>
  <c r="H22" i="1"/>
  <c r="L22" i="1" s="1"/>
  <c r="G48" i="3" s="1"/>
  <c r="I22" i="1"/>
  <c r="J22" i="1"/>
  <c r="K48" i="3" s="1"/>
  <c r="K22" i="1"/>
  <c r="I48" i="3" s="1"/>
  <c r="H23" i="1"/>
  <c r="I23" i="1"/>
  <c r="J23" i="1"/>
  <c r="K49" i="3" s="1"/>
  <c r="K23" i="1"/>
  <c r="I49" i="3" s="1"/>
  <c r="H24" i="1"/>
  <c r="I24" i="1"/>
  <c r="J24" i="1"/>
  <c r="K50" i="3" s="1"/>
  <c r="K24" i="1"/>
  <c r="I50" i="3" s="1"/>
  <c r="H25" i="1"/>
  <c r="I25" i="1"/>
  <c r="J25" i="1"/>
  <c r="K51" i="3" s="1"/>
  <c r="K25" i="1"/>
  <c r="I51" i="3" s="1"/>
  <c r="H26" i="1"/>
  <c r="I26" i="1"/>
  <c r="J26" i="1"/>
  <c r="K52" i="3" s="1"/>
  <c r="K26" i="1"/>
  <c r="I52" i="3" s="1"/>
  <c r="H27" i="1"/>
  <c r="L27" i="1" s="1"/>
  <c r="G53" i="3" s="1"/>
  <c r="I27" i="1"/>
  <c r="J27" i="1"/>
  <c r="K53" i="3" s="1"/>
  <c r="K27" i="1"/>
  <c r="I53" i="3" s="1"/>
  <c r="H28" i="1"/>
  <c r="I28" i="1"/>
  <c r="J28" i="1"/>
  <c r="K54" i="3" s="1"/>
  <c r="K28" i="1"/>
  <c r="I54" i="3" s="1"/>
  <c r="H29" i="1"/>
  <c r="L29" i="1" s="1"/>
  <c r="G55" i="3" s="1"/>
  <c r="I29" i="1"/>
  <c r="J29" i="1"/>
  <c r="K55" i="3" s="1"/>
  <c r="K29" i="1"/>
  <c r="I55" i="3" s="1"/>
  <c r="H30" i="1"/>
  <c r="I30" i="1"/>
  <c r="J30" i="1"/>
  <c r="K56" i="3" s="1"/>
  <c r="K30" i="1"/>
  <c r="I56" i="3" s="1"/>
  <c r="H31" i="1"/>
  <c r="I31" i="1"/>
  <c r="J31" i="1"/>
  <c r="K57" i="3" s="1"/>
  <c r="K31" i="1"/>
  <c r="I57" i="3" s="1"/>
  <c r="H32" i="1"/>
  <c r="I32" i="1"/>
  <c r="J32" i="1"/>
  <c r="K58" i="3" s="1"/>
  <c r="K32" i="1"/>
  <c r="I58" i="3" s="1"/>
  <c r="H33" i="1"/>
  <c r="I33" i="1"/>
  <c r="J33" i="1"/>
  <c r="K59" i="3" s="1"/>
  <c r="K33" i="1"/>
  <c r="I59" i="3" s="1"/>
  <c r="H34" i="1"/>
  <c r="I34" i="1"/>
  <c r="M60" i="3" s="1"/>
  <c r="J34" i="1"/>
  <c r="K60" i="3" s="1"/>
  <c r="K34" i="1"/>
  <c r="I60" i="3" s="1"/>
  <c r="H35" i="1"/>
  <c r="I35" i="1"/>
  <c r="J35" i="1"/>
  <c r="K61" i="3" s="1"/>
  <c r="K35" i="1"/>
  <c r="I61" i="3" s="1"/>
  <c r="H36" i="1"/>
  <c r="I36" i="1"/>
  <c r="M62" i="3" s="1"/>
  <c r="J36" i="1"/>
  <c r="K62" i="3" s="1"/>
  <c r="K36" i="1"/>
  <c r="I62" i="3" s="1"/>
  <c r="H37" i="1"/>
  <c r="I37" i="1"/>
  <c r="J37" i="1"/>
  <c r="K63" i="3" s="1"/>
  <c r="K37" i="1"/>
  <c r="I63" i="3" s="1"/>
  <c r="H38" i="1"/>
  <c r="I38" i="1"/>
  <c r="J38" i="1"/>
  <c r="K64" i="3" s="1"/>
  <c r="K38" i="1"/>
  <c r="I64" i="3" s="1"/>
  <c r="H39" i="1"/>
  <c r="I39" i="1"/>
  <c r="J39" i="1"/>
  <c r="K65" i="3" s="1"/>
  <c r="K39" i="1"/>
  <c r="I65" i="3" s="1"/>
  <c r="H40" i="1"/>
  <c r="I40" i="1"/>
  <c r="J40" i="1"/>
  <c r="K66" i="3" s="1"/>
  <c r="K40" i="1"/>
  <c r="I66" i="3" s="1"/>
  <c r="H41" i="1"/>
  <c r="I41" i="1"/>
  <c r="J41" i="1"/>
  <c r="K67" i="3" s="1"/>
  <c r="K41" i="1"/>
  <c r="I67" i="3" s="1"/>
  <c r="H42" i="1"/>
  <c r="F68" i="3" s="1"/>
  <c r="I42" i="1"/>
  <c r="J42" i="1"/>
  <c r="K68" i="3" s="1"/>
  <c r="K42" i="1"/>
  <c r="I68" i="3" s="1"/>
  <c r="H43" i="1"/>
  <c r="I43" i="1"/>
  <c r="J43" i="1"/>
  <c r="K69" i="3" s="1"/>
  <c r="K43" i="1"/>
  <c r="I69" i="3" s="1"/>
  <c r="H44" i="1"/>
  <c r="I44" i="1"/>
  <c r="J44" i="1"/>
  <c r="K70" i="3" s="1"/>
  <c r="K44" i="1"/>
  <c r="I70" i="3" s="1"/>
  <c r="H45" i="1"/>
  <c r="L45" i="1" s="1"/>
  <c r="G71" i="3" s="1"/>
  <c r="I45" i="1"/>
  <c r="M71" i="3" s="1"/>
  <c r="J45" i="1"/>
  <c r="K71" i="3" s="1"/>
  <c r="K45" i="1"/>
  <c r="I71" i="3" s="1"/>
  <c r="H46" i="1"/>
  <c r="I46" i="1"/>
  <c r="J46" i="1"/>
  <c r="K72" i="3" s="1"/>
  <c r="K46" i="1"/>
  <c r="I72" i="3" s="1"/>
  <c r="H47" i="1"/>
  <c r="I47" i="1"/>
  <c r="J47" i="1"/>
  <c r="K73" i="3" s="1"/>
  <c r="K47" i="1"/>
  <c r="I73" i="3" s="1"/>
  <c r="H48" i="1"/>
  <c r="I48" i="1"/>
  <c r="M74" i="3" s="1"/>
  <c r="J48" i="1"/>
  <c r="K74" i="3" s="1"/>
  <c r="K48" i="1"/>
  <c r="I74" i="3" s="1"/>
  <c r="H49" i="1"/>
  <c r="I49" i="1"/>
  <c r="M75" i="3" s="1"/>
  <c r="J49" i="1"/>
  <c r="K75" i="3" s="1"/>
  <c r="K49" i="1"/>
  <c r="I75" i="3" s="1"/>
  <c r="H50" i="1"/>
  <c r="I50" i="1"/>
  <c r="J50" i="1"/>
  <c r="K76" i="3" s="1"/>
  <c r="K50" i="1"/>
  <c r="I76" i="3" s="1"/>
  <c r="H51" i="1"/>
  <c r="L51" i="1" s="1"/>
  <c r="G77" i="3" s="1"/>
  <c r="I51" i="1"/>
  <c r="J51" i="1"/>
  <c r="K77" i="3" s="1"/>
  <c r="K51" i="1"/>
  <c r="I77" i="3" s="1"/>
  <c r="H52" i="1"/>
  <c r="L52" i="1" s="1"/>
  <c r="G78" i="3" s="1"/>
  <c r="I52" i="1"/>
  <c r="M78" i="3" s="1"/>
  <c r="J52" i="1"/>
  <c r="K78" i="3" s="1"/>
  <c r="K52" i="1"/>
  <c r="I78" i="3" s="1"/>
  <c r="H53" i="1"/>
  <c r="I53" i="1"/>
  <c r="J53" i="1"/>
  <c r="K79" i="3" s="1"/>
  <c r="K53" i="1"/>
  <c r="I79" i="3" s="1"/>
  <c r="H54" i="1"/>
  <c r="I54" i="1"/>
  <c r="J54" i="1"/>
  <c r="K80" i="3" s="1"/>
  <c r="K54" i="1"/>
  <c r="I80" i="3" s="1"/>
  <c r="H55" i="1"/>
  <c r="I55" i="1"/>
  <c r="J55" i="1"/>
  <c r="K81" i="3" s="1"/>
  <c r="K55" i="1"/>
  <c r="I81" i="3" s="1"/>
  <c r="H56" i="1"/>
  <c r="L56" i="1" s="1"/>
  <c r="G82" i="3" s="1"/>
  <c r="I56" i="1"/>
  <c r="J56" i="1"/>
  <c r="K82" i="3" s="1"/>
  <c r="K56" i="1"/>
  <c r="I82" i="3" s="1"/>
  <c r="H57" i="1"/>
  <c r="I57" i="1"/>
  <c r="J57" i="1"/>
  <c r="K83" i="3" s="1"/>
  <c r="K57" i="1"/>
  <c r="I83" i="3" s="1"/>
  <c r="H58" i="1"/>
  <c r="I58" i="1"/>
  <c r="J58" i="1"/>
  <c r="K84" i="3" s="1"/>
  <c r="K58" i="1"/>
  <c r="I84" i="3" s="1"/>
  <c r="H59" i="1"/>
  <c r="I59" i="1"/>
  <c r="M85" i="3" s="1"/>
  <c r="J59" i="1"/>
  <c r="K85" i="3" s="1"/>
  <c r="K59" i="1"/>
  <c r="I85" i="3" s="1"/>
  <c r="H60" i="1"/>
  <c r="I60" i="1"/>
  <c r="J60" i="1"/>
  <c r="K86" i="3" s="1"/>
  <c r="K60" i="1"/>
  <c r="I86" i="3" s="1"/>
  <c r="H61" i="1"/>
  <c r="L61" i="1" s="1"/>
  <c r="G87" i="3" s="1"/>
  <c r="I61" i="1"/>
  <c r="J61" i="1"/>
  <c r="K87" i="3" s="1"/>
  <c r="K61" i="1"/>
  <c r="I87" i="3" s="1"/>
  <c r="H62" i="1"/>
  <c r="I62" i="1"/>
  <c r="J62" i="1"/>
  <c r="K88" i="3" s="1"/>
  <c r="K62" i="1"/>
  <c r="I88" i="3" s="1"/>
  <c r="H63" i="1"/>
  <c r="I63" i="1"/>
  <c r="J63" i="1"/>
  <c r="K89" i="3" s="1"/>
  <c r="K63" i="1"/>
  <c r="I89" i="3" s="1"/>
  <c r="H64" i="1"/>
  <c r="I64" i="1"/>
  <c r="M90" i="3" s="1"/>
  <c r="J64" i="1"/>
  <c r="K90" i="3" s="1"/>
  <c r="K64" i="1"/>
  <c r="I90" i="3" s="1"/>
  <c r="H65" i="1"/>
  <c r="I65" i="1"/>
  <c r="J65" i="1"/>
  <c r="K91" i="3" s="1"/>
  <c r="K65" i="1"/>
  <c r="I91" i="3" s="1"/>
  <c r="H66" i="1"/>
  <c r="I66" i="1"/>
  <c r="J66" i="1"/>
  <c r="K92" i="3" s="1"/>
  <c r="K66" i="1"/>
  <c r="I92" i="3" s="1"/>
  <c r="H67" i="1"/>
  <c r="I67" i="1"/>
  <c r="J67" i="1"/>
  <c r="K93" i="3" s="1"/>
  <c r="K67" i="1"/>
  <c r="I93" i="3" s="1"/>
  <c r="H68" i="1"/>
  <c r="I68" i="1"/>
  <c r="J68" i="1"/>
  <c r="K94" i="3" s="1"/>
  <c r="K68" i="1"/>
  <c r="I94" i="3" s="1"/>
  <c r="H69" i="1"/>
  <c r="L69" i="1" s="1"/>
  <c r="G95" i="3" s="1"/>
  <c r="I69" i="1"/>
  <c r="J69" i="1"/>
  <c r="K95" i="3" s="1"/>
  <c r="K69" i="1"/>
  <c r="I95" i="3" s="1"/>
  <c r="H70" i="1"/>
  <c r="I70" i="1"/>
  <c r="J70" i="1"/>
  <c r="K96" i="3" s="1"/>
  <c r="K70" i="1"/>
  <c r="I96" i="3" s="1"/>
  <c r="H71" i="1"/>
  <c r="I71" i="1"/>
  <c r="J71" i="1"/>
  <c r="K97" i="3" s="1"/>
  <c r="K71" i="1"/>
  <c r="I97" i="3" s="1"/>
  <c r="H72" i="1"/>
  <c r="I72" i="1"/>
  <c r="J72" i="1"/>
  <c r="K98" i="3" s="1"/>
  <c r="K72" i="1"/>
  <c r="I98" i="3" s="1"/>
  <c r="H73" i="1"/>
  <c r="I73" i="1"/>
  <c r="J73" i="1"/>
  <c r="K99" i="3" s="1"/>
  <c r="K73" i="1"/>
  <c r="I99" i="3" s="1"/>
  <c r="H74" i="1"/>
  <c r="I74" i="1"/>
  <c r="J74" i="1"/>
  <c r="K100" i="3" s="1"/>
  <c r="K74" i="1"/>
  <c r="I100" i="3" s="1"/>
  <c r="H75" i="1"/>
  <c r="L75" i="1" s="1"/>
  <c r="G101" i="3" s="1"/>
  <c r="I75" i="1"/>
  <c r="J75" i="1"/>
  <c r="K101" i="3" s="1"/>
  <c r="K75" i="1"/>
  <c r="I101" i="3" s="1"/>
  <c r="H76" i="1"/>
  <c r="I76" i="1"/>
  <c r="J76" i="1"/>
  <c r="K102" i="3" s="1"/>
  <c r="K76" i="1"/>
  <c r="I102" i="3" s="1"/>
  <c r="H77" i="1"/>
  <c r="I77" i="1"/>
  <c r="J77" i="1"/>
  <c r="K103" i="3" s="1"/>
  <c r="K77" i="1"/>
  <c r="I103" i="3" s="1"/>
  <c r="H78" i="1"/>
  <c r="L78" i="1" s="1"/>
  <c r="G104" i="3" s="1"/>
  <c r="I78" i="1"/>
  <c r="J78" i="1"/>
  <c r="K104" i="3" s="1"/>
  <c r="K78" i="1"/>
  <c r="I104" i="3" s="1"/>
  <c r="H79" i="1"/>
  <c r="I79" i="1"/>
  <c r="J79" i="1"/>
  <c r="K105" i="3" s="1"/>
  <c r="K79" i="1"/>
  <c r="I105" i="3" s="1"/>
  <c r="H80" i="1"/>
  <c r="L80" i="1" s="1"/>
  <c r="G106" i="3" s="1"/>
  <c r="I80" i="1"/>
  <c r="J80" i="1"/>
  <c r="K106" i="3" s="1"/>
  <c r="K80" i="1"/>
  <c r="I106" i="3" s="1"/>
  <c r="H81" i="1"/>
  <c r="I81" i="1"/>
  <c r="J81" i="1"/>
  <c r="K107" i="3" s="1"/>
  <c r="K81" i="1"/>
  <c r="I107" i="3" s="1"/>
  <c r="H82" i="1"/>
  <c r="I82" i="1"/>
  <c r="J82" i="1"/>
  <c r="K108" i="3" s="1"/>
  <c r="K82" i="1"/>
  <c r="I108" i="3" s="1"/>
  <c r="H83" i="1"/>
  <c r="I83" i="1"/>
  <c r="J83" i="1"/>
  <c r="K109" i="3" s="1"/>
  <c r="K83" i="1"/>
  <c r="I109" i="3" s="1"/>
  <c r="H84" i="1"/>
  <c r="I84" i="1"/>
  <c r="J84" i="1"/>
  <c r="K110" i="3" s="1"/>
  <c r="K84" i="1"/>
  <c r="I110" i="3" s="1"/>
  <c r="H85" i="1"/>
  <c r="I85" i="1"/>
  <c r="J85" i="1"/>
  <c r="K111" i="3" s="1"/>
  <c r="K85" i="1"/>
  <c r="I111" i="3" s="1"/>
  <c r="H86" i="1"/>
  <c r="I86" i="1"/>
  <c r="J86" i="1"/>
  <c r="K112" i="3" s="1"/>
  <c r="K86" i="1"/>
  <c r="I112" i="3" s="1"/>
  <c r="H87" i="1"/>
  <c r="I87" i="1"/>
  <c r="J87" i="1"/>
  <c r="K113" i="3" s="1"/>
  <c r="K87" i="1"/>
  <c r="I113" i="3" s="1"/>
  <c r="H88" i="1"/>
  <c r="I88" i="1"/>
  <c r="J88" i="1"/>
  <c r="K114" i="3" s="1"/>
  <c r="K88" i="1"/>
  <c r="I114" i="3" s="1"/>
  <c r="H89" i="1"/>
  <c r="I89" i="1"/>
  <c r="J89" i="1"/>
  <c r="K115" i="3" s="1"/>
  <c r="K89" i="1"/>
  <c r="I115" i="3" s="1"/>
  <c r="H90" i="1"/>
  <c r="I90" i="1"/>
  <c r="J90" i="1"/>
  <c r="K116" i="3" s="1"/>
  <c r="K90" i="1"/>
  <c r="I116" i="3" s="1"/>
  <c r="H91" i="1"/>
  <c r="L91" i="1" s="1"/>
  <c r="G117" i="3" s="1"/>
  <c r="I91" i="1"/>
  <c r="J91" i="1"/>
  <c r="K117" i="3" s="1"/>
  <c r="K91" i="1"/>
  <c r="I117" i="3" s="1"/>
  <c r="H92" i="1"/>
  <c r="L92" i="1" s="1"/>
  <c r="G118" i="3" s="1"/>
  <c r="I92" i="1"/>
  <c r="J92" i="1"/>
  <c r="K118" i="3" s="1"/>
  <c r="K92" i="1"/>
  <c r="I118" i="3" s="1"/>
  <c r="H93" i="1"/>
  <c r="I93" i="1"/>
  <c r="J93" i="1"/>
  <c r="K119" i="3" s="1"/>
  <c r="K93" i="1"/>
  <c r="I119" i="3" s="1"/>
  <c r="H94" i="1"/>
  <c r="I94" i="1"/>
  <c r="J94" i="1"/>
  <c r="K120" i="3" s="1"/>
  <c r="K94" i="1"/>
  <c r="I120" i="3" s="1"/>
  <c r="H95" i="1"/>
  <c r="I95" i="1"/>
  <c r="J95" i="1"/>
  <c r="K121" i="3" s="1"/>
  <c r="K95" i="1"/>
  <c r="I121" i="3" s="1"/>
  <c r="H96" i="1"/>
  <c r="I96" i="1"/>
  <c r="J96" i="1"/>
  <c r="K122" i="3" s="1"/>
  <c r="K96" i="1"/>
  <c r="I122" i="3" s="1"/>
  <c r="H97" i="1"/>
  <c r="I97" i="1"/>
  <c r="J97" i="1"/>
  <c r="K123" i="3" s="1"/>
  <c r="K97" i="1"/>
  <c r="I123" i="3" s="1"/>
  <c r="H98" i="1"/>
  <c r="I98" i="1"/>
  <c r="J98" i="1"/>
  <c r="K124" i="3" s="1"/>
  <c r="K98" i="1"/>
  <c r="I124" i="3" s="1"/>
  <c r="H99" i="1"/>
  <c r="L99" i="1" s="1"/>
  <c r="G125" i="3" s="1"/>
  <c r="I99" i="1"/>
  <c r="J99" i="1"/>
  <c r="K125" i="3" s="1"/>
  <c r="K99" i="1"/>
  <c r="I125" i="3" s="1"/>
  <c r="H100" i="1"/>
  <c r="L100" i="1" s="1"/>
  <c r="G126" i="3" s="1"/>
  <c r="I100" i="1"/>
  <c r="J100" i="1"/>
  <c r="K126" i="3" s="1"/>
  <c r="K100" i="1"/>
  <c r="I126" i="3" s="1"/>
  <c r="H101" i="1"/>
  <c r="I101" i="1"/>
  <c r="J101" i="1"/>
  <c r="K127" i="3" s="1"/>
  <c r="K101" i="1"/>
  <c r="I127" i="3" s="1"/>
  <c r="H102" i="1"/>
  <c r="F128" i="3" s="1"/>
  <c r="I102" i="1"/>
  <c r="J102" i="1"/>
  <c r="K128" i="3" s="1"/>
  <c r="K102" i="1"/>
  <c r="I128" i="3" s="1"/>
  <c r="H103" i="1"/>
  <c r="L103" i="1" s="1"/>
  <c r="G129" i="3" s="1"/>
  <c r="I103" i="1"/>
  <c r="J103" i="1"/>
  <c r="K129" i="3" s="1"/>
  <c r="K103" i="1"/>
  <c r="I129" i="3" s="1"/>
  <c r="H104" i="1"/>
  <c r="I104" i="1"/>
  <c r="J104" i="1"/>
  <c r="K130" i="3" s="1"/>
  <c r="K104" i="1"/>
  <c r="I130" i="3" s="1"/>
  <c r="H105" i="1"/>
  <c r="I105" i="1"/>
  <c r="J105" i="1"/>
  <c r="K131" i="3" s="1"/>
  <c r="K105" i="1"/>
  <c r="I131" i="3" s="1"/>
  <c r="H106" i="1"/>
  <c r="I106" i="1"/>
  <c r="J106" i="1"/>
  <c r="K132" i="3" s="1"/>
  <c r="K106" i="1"/>
  <c r="I132" i="3" s="1"/>
  <c r="H107" i="1"/>
  <c r="I107" i="1"/>
  <c r="J107" i="1"/>
  <c r="K133" i="3" s="1"/>
  <c r="K107" i="1"/>
  <c r="I133" i="3" s="1"/>
  <c r="H108" i="1"/>
  <c r="I108" i="1"/>
  <c r="J108" i="1"/>
  <c r="K134" i="3" s="1"/>
  <c r="K108" i="1"/>
  <c r="I134" i="3" s="1"/>
  <c r="H109" i="1"/>
  <c r="L109" i="1" s="1"/>
  <c r="G135" i="3" s="1"/>
  <c r="I109" i="1"/>
  <c r="J109" i="1"/>
  <c r="K135" i="3" s="1"/>
  <c r="K109" i="1"/>
  <c r="I135" i="3" s="1"/>
  <c r="H110" i="1"/>
  <c r="I110" i="1"/>
  <c r="J110" i="1"/>
  <c r="K136" i="3" s="1"/>
  <c r="K110" i="1"/>
  <c r="I136" i="3" s="1"/>
  <c r="H111" i="1"/>
  <c r="I111" i="1"/>
  <c r="J111" i="1"/>
  <c r="K137" i="3" s="1"/>
  <c r="K111" i="1"/>
  <c r="I137" i="3" s="1"/>
  <c r="H112" i="1"/>
  <c r="I112" i="1"/>
  <c r="J112" i="1"/>
  <c r="K138" i="3" s="1"/>
  <c r="K112" i="1"/>
  <c r="I138" i="3" s="1"/>
  <c r="H113" i="1"/>
  <c r="L113" i="1" s="1"/>
  <c r="G139" i="3" s="1"/>
  <c r="I113" i="1"/>
  <c r="J113" i="1"/>
  <c r="K139" i="3" s="1"/>
  <c r="K113" i="1"/>
  <c r="I139" i="3" s="1"/>
  <c r="H114" i="1"/>
  <c r="I114" i="1"/>
  <c r="J114" i="1"/>
  <c r="K140" i="3" s="1"/>
  <c r="K114" i="1"/>
  <c r="I140" i="3" s="1"/>
  <c r="H115" i="1"/>
  <c r="I115" i="1"/>
  <c r="J115" i="1"/>
  <c r="K141" i="3" s="1"/>
  <c r="K115" i="1"/>
  <c r="I141" i="3" s="1"/>
  <c r="H116" i="1"/>
  <c r="I116" i="1"/>
  <c r="J116" i="1"/>
  <c r="K142" i="3" s="1"/>
  <c r="K116" i="1"/>
  <c r="I142" i="3" s="1"/>
  <c r="H117" i="1"/>
  <c r="I117" i="1"/>
  <c r="M143" i="3" s="1"/>
  <c r="J117" i="1"/>
  <c r="K143" i="3" s="1"/>
  <c r="K117" i="1"/>
  <c r="I143" i="3" s="1"/>
  <c r="H118" i="1"/>
  <c r="I118" i="1"/>
  <c r="M144" i="3" s="1"/>
  <c r="J118" i="1"/>
  <c r="K144" i="3" s="1"/>
  <c r="K118" i="1"/>
  <c r="I144" i="3" s="1"/>
  <c r="H119" i="1"/>
  <c r="L119" i="1" s="1"/>
  <c r="G145" i="3" s="1"/>
  <c r="I119" i="1"/>
  <c r="J119" i="1"/>
  <c r="K145" i="3" s="1"/>
  <c r="K119" i="1"/>
  <c r="I145" i="3" s="1"/>
  <c r="H120" i="1"/>
  <c r="I120" i="1"/>
  <c r="J120" i="1"/>
  <c r="K146" i="3" s="1"/>
  <c r="K120" i="1"/>
  <c r="I146" i="3" s="1"/>
  <c r="H121" i="1"/>
  <c r="I121" i="1"/>
  <c r="M147" i="3" s="1"/>
  <c r="J121" i="1"/>
  <c r="K147" i="3" s="1"/>
  <c r="K121" i="1"/>
  <c r="I147" i="3" s="1"/>
  <c r="H122" i="1"/>
  <c r="L122" i="1" s="1"/>
  <c r="G148" i="3" s="1"/>
  <c r="I122" i="1"/>
  <c r="J122" i="1"/>
  <c r="K148" i="3" s="1"/>
  <c r="K122" i="1"/>
  <c r="I148" i="3" s="1"/>
  <c r="H123" i="1"/>
  <c r="F149" i="3" s="1"/>
  <c r="I123" i="1"/>
  <c r="J123" i="1"/>
  <c r="K149" i="3" s="1"/>
  <c r="K123" i="1"/>
  <c r="I149" i="3" s="1"/>
  <c r="H124" i="1"/>
  <c r="I124" i="1"/>
  <c r="J124" i="1"/>
  <c r="K150" i="3" s="1"/>
  <c r="K124" i="1"/>
  <c r="I150" i="3" s="1"/>
  <c r="H125" i="1"/>
  <c r="I125" i="1"/>
  <c r="J125" i="1"/>
  <c r="K151" i="3" s="1"/>
  <c r="K125" i="1"/>
  <c r="I151" i="3" s="1"/>
  <c r="H126" i="1"/>
  <c r="I126" i="1"/>
  <c r="J126" i="1"/>
  <c r="K152" i="3" s="1"/>
  <c r="K126" i="1"/>
  <c r="I152" i="3" s="1"/>
  <c r="H127" i="1"/>
  <c r="L127" i="1" s="1"/>
  <c r="G153" i="3" s="1"/>
  <c r="I127" i="1"/>
  <c r="J127" i="1"/>
  <c r="K153" i="3" s="1"/>
  <c r="K127" i="1"/>
  <c r="I153" i="3" s="1"/>
  <c r="H128" i="1"/>
  <c r="I128" i="1"/>
  <c r="J128" i="1"/>
  <c r="K154" i="3" s="1"/>
  <c r="K128" i="1"/>
  <c r="I154" i="3" s="1"/>
  <c r="H129" i="1"/>
  <c r="I129" i="1"/>
  <c r="M155" i="3" s="1"/>
  <c r="J129" i="1"/>
  <c r="K155" i="3" s="1"/>
  <c r="K129" i="1"/>
  <c r="I155" i="3" s="1"/>
  <c r="H130" i="1"/>
  <c r="L130" i="1" s="1"/>
  <c r="G156" i="3" s="1"/>
  <c r="I130" i="1"/>
  <c r="M156" i="3" s="1"/>
  <c r="J130" i="1"/>
  <c r="K156" i="3" s="1"/>
  <c r="K130" i="1"/>
  <c r="I156" i="3" s="1"/>
  <c r="H131" i="1"/>
  <c r="L131" i="1" s="1"/>
  <c r="G157" i="3" s="1"/>
  <c r="I131" i="1"/>
  <c r="M157" i="3" s="1"/>
  <c r="J131" i="1"/>
  <c r="K157" i="3" s="1"/>
  <c r="K131" i="1"/>
  <c r="I157" i="3" s="1"/>
  <c r="Q3" i="1"/>
  <c r="R3" i="1"/>
  <c r="S29" i="3" s="1"/>
  <c r="S3" i="1"/>
  <c r="Q29" i="3" s="1"/>
  <c r="AC29" i="3" s="1"/>
  <c r="Q4" i="1"/>
  <c r="R4" i="1"/>
  <c r="S30" i="3" s="1"/>
  <c r="S4" i="1"/>
  <c r="Q30" i="3" s="1"/>
  <c r="AC30" i="3" s="1"/>
  <c r="Q5" i="1"/>
  <c r="R5" i="1"/>
  <c r="S31" i="3" s="1"/>
  <c r="S5" i="1"/>
  <c r="Q31" i="3" s="1"/>
  <c r="AC31" i="3" s="1"/>
  <c r="Q6" i="1"/>
  <c r="R6" i="1"/>
  <c r="S32" i="3" s="1"/>
  <c r="S6" i="1"/>
  <c r="Q32" i="3" s="1"/>
  <c r="AC32" i="3" s="1"/>
  <c r="Q7" i="1"/>
  <c r="R7" i="1"/>
  <c r="S33" i="3" s="1"/>
  <c r="S7" i="1"/>
  <c r="Q33" i="3" s="1"/>
  <c r="AC33" i="3" s="1"/>
  <c r="Q8" i="1"/>
  <c r="R8" i="1"/>
  <c r="S34" i="3" s="1"/>
  <c r="S8" i="1"/>
  <c r="Q34" i="3" s="1"/>
  <c r="AC34" i="3" s="1"/>
  <c r="Q9" i="1"/>
  <c r="R9" i="1"/>
  <c r="S35" i="3" s="1"/>
  <c r="S9" i="1"/>
  <c r="Q35" i="3" s="1"/>
  <c r="AC35" i="3" s="1"/>
  <c r="Q10" i="1"/>
  <c r="R10" i="1"/>
  <c r="S36" i="3" s="1"/>
  <c r="S10" i="1"/>
  <c r="Q36" i="3" s="1"/>
  <c r="AC36" i="3" s="1"/>
  <c r="Q11" i="1"/>
  <c r="R11" i="1"/>
  <c r="S37" i="3" s="1"/>
  <c r="S11" i="1"/>
  <c r="Q37" i="3" s="1"/>
  <c r="AC37" i="3" s="1"/>
  <c r="Q12" i="1"/>
  <c r="R12" i="1"/>
  <c r="S38" i="3" s="1"/>
  <c r="S12" i="1"/>
  <c r="Q38" i="3" s="1"/>
  <c r="AC38" i="3" s="1"/>
  <c r="Q13" i="1"/>
  <c r="R13" i="1"/>
  <c r="S39" i="3" s="1"/>
  <c r="S13" i="1"/>
  <c r="Q39" i="3" s="1"/>
  <c r="AC39" i="3" s="1"/>
  <c r="Q14" i="1"/>
  <c r="R14" i="1"/>
  <c r="S40" i="3" s="1"/>
  <c r="S14" i="1"/>
  <c r="Q40" i="3" s="1"/>
  <c r="AC40" i="3" s="1"/>
  <c r="Q15" i="1"/>
  <c r="R15" i="1"/>
  <c r="S41" i="3" s="1"/>
  <c r="S15" i="1"/>
  <c r="Q41" i="3" s="1"/>
  <c r="AC41" i="3" s="1"/>
  <c r="Q16" i="1"/>
  <c r="R16" i="1"/>
  <c r="S42" i="3" s="1"/>
  <c r="S16" i="1"/>
  <c r="Q42" i="3" s="1"/>
  <c r="AC42" i="3" s="1"/>
  <c r="Q17" i="1"/>
  <c r="R17" i="1"/>
  <c r="S43" i="3" s="1"/>
  <c r="S17" i="1"/>
  <c r="Q43" i="3" s="1"/>
  <c r="AC43" i="3" s="1"/>
  <c r="Q18" i="1"/>
  <c r="R18" i="1"/>
  <c r="S44" i="3" s="1"/>
  <c r="S18" i="1"/>
  <c r="Q44" i="3" s="1"/>
  <c r="AC44" i="3" s="1"/>
  <c r="Q19" i="1"/>
  <c r="R19" i="1"/>
  <c r="S45" i="3" s="1"/>
  <c r="S19" i="1"/>
  <c r="Q45" i="3" s="1"/>
  <c r="AC45" i="3" s="1"/>
  <c r="Q20" i="1"/>
  <c r="R20" i="1"/>
  <c r="S46" i="3" s="1"/>
  <c r="S20" i="1"/>
  <c r="Q46" i="3" s="1"/>
  <c r="AC46" i="3" s="1"/>
  <c r="Q21" i="1"/>
  <c r="R21" i="1"/>
  <c r="S47" i="3" s="1"/>
  <c r="S21" i="1"/>
  <c r="Q47" i="3" s="1"/>
  <c r="AC47" i="3" s="1"/>
  <c r="Q22" i="1"/>
  <c r="R22" i="1"/>
  <c r="S48" i="3" s="1"/>
  <c r="S22" i="1"/>
  <c r="Q48" i="3" s="1"/>
  <c r="AC48" i="3" s="1"/>
  <c r="Q23" i="1"/>
  <c r="R23" i="1"/>
  <c r="S49" i="3" s="1"/>
  <c r="S23" i="1"/>
  <c r="Q49" i="3" s="1"/>
  <c r="AC49" i="3" s="1"/>
  <c r="Q24" i="1"/>
  <c r="R24" i="1"/>
  <c r="S50" i="3" s="1"/>
  <c r="S24" i="1"/>
  <c r="Q50" i="3" s="1"/>
  <c r="AC50" i="3" s="1"/>
  <c r="Q25" i="1"/>
  <c r="R25" i="1"/>
  <c r="S51" i="3" s="1"/>
  <c r="S25" i="1"/>
  <c r="Q51" i="3" s="1"/>
  <c r="AC51" i="3" s="1"/>
  <c r="Q26" i="1"/>
  <c r="R26" i="1"/>
  <c r="S52" i="3" s="1"/>
  <c r="S26" i="1"/>
  <c r="Q52" i="3" s="1"/>
  <c r="AC52" i="3" s="1"/>
  <c r="Q27" i="1"/>
  <c r="R27" i="1"/>
  <c r="S53" i="3" s="1"/>
  <c r="S27" i="1"/>
  <c r="Q53" i="3" s="1"/>
  <c r="AC53" i="3" s="1"/>
  <c r="Q28" i="1"/>
  <c r="R28" i="1"/>
  <c r="S54" i="3" s="1"/>
  <c r="S28" i="1"/>
  <c r="Q54" i="3" s="1"/>
  <c r="AC54" i="3" s="1"/>
  <c r="Q29" i="1"/>
  <c r="R29" i="1"/>
  <c r="S55" i="3" s="1"/>
  <c r="S29" i="1"/>
  <c r="Q55" i="3" s="1"/>
  <c r="AC55" i="3" s="1"/>
  <c r="Q30" i="1"/>
  <c r="R30" i="1"/>
  <c r="S56" i="3" s="1"/>
  <c r="S30" i="1"/>
  <c r="Q56" i="3" s="1"/>
  <c r="AC56" i="3" s="1"/>
  <c r="Q31" i="1"/>
  <c r="R31" i="1"/>
  <c r="S57" i="3" s="1"/>
  <c r="S31" i="1"/>
  <c r="Q57" i="3" s="1"/>
  <c r="AC57" i="3" s="1"/>
  <c r="Q32" i="1"/>
  <c r="R32" i="1"/>
  <c r="S58" i="3" s="1"/>
  <c r="S32" i="1"/>
  <c r="Q58" i="3" s="1"/>
  <c r="AC58" i="3" s="1"/>
  <c r="Q33" i="1"/>
  <c r="R33" i="1"/>
  <c r="S59" i="3" s="1"/>
  <c r="S33" i="1"/>
  <c r="Q59" i="3" s="1"/>
  <c r="AC59" i="3" s="1"/>
  <c r="Q34" i="1"/>
  <c r="R34" i="1"/>
  <c r="S60" i="3" s="1"/>
  <c r="S34" i="1"/>
  <c r="Q60" i="3" s="1"/>
  <c r="AC60" i="3" s="1"/>
  <c r="Q35" i="1"/>
  <c r="R35" i="1"/>
  <c r="S61" i="3" s="1"/>
  <c r="S35" i="1"/>
  <c r="Q61" i="3" s="1"/>
  <c r="AC61" i="3" s="1"/>
  <c r="Q36" i="1"/>
  <c r="R36" i="1"/>
  <c r="S62" i="3" s="1"/>
  <c r="S36" i="1"/>
  <c r="Q62" i="3" s="1"/>
  <c r="AC62" i="3" s="1"/>
  <c r="Q37" i="1"/>
  <c r="R37" i="1"/>
  <c r="S63" i="3" s="1"/>
  <c r="S37" i="1"/>
  <c r="Q63" i="3" s="1"/>
  <c r="AC63" i="3" s="1"/>
  <c r="Q38" i="1"/>
  <c r="R38" i="1"/>
  <c r="S64" i="3" s="1"/>
  <c r="S38" i="1"/>
  <c r="Q64" i="3" s="1"/>
  <c r="AC64" i="3" s="1"/>
  <c r="Q39" i="1"/>
  <c r="R39" i="1"/>
  <c r="S65" i="3" s="1"/>
  <c r="S39" i="1"/>
  <c r="Q65" i="3" s="1"/>
  <c r="AC65" i="3" s="1"/>
  <c r="Q40" i="1"/>
  <c r="R40" i="1"/>
  <c r="S66" i="3" s="1"/>
  <c r="S40" i="1"/>
  <c r="Q66" i="3" s="1"/>
  <c r="AC66" i="3" s="1"/>
  <c r="Q41" i="1"/>
  <c r="R41" i="1"/>
  <c r="S67" i="3" s="1"/>
  <c r="S41" i="1"/>
  <c r="Q67" i="3" s="1"/>
  <c r="AC67" i="3" s="1"/>
  <c r="Q42" i="1"/>
  <c r="R42" i="1"/>
  <c r="S68" i="3" s="1"/>
  <c r="S42" i="1"/>
  <c r="Q68" i="3" s="1"/>
  <c r="AC68" i="3" s="1"/>
  <c r="Q43" i="1"/>
  <c r="R43" i="1"/>
  <c r="S69" i="3" s="1"/>
  <c r="S43" i="1"/>
  <c r="Q69" i="3" s="1"/>
  <c r="AC69" i="3" s="1"/>
  <c r="Q44" i="1"/>
  <c r="R44" i="1"/>
  <c r="S70" i="3" s="1"/>
  <c r="S44" i="1"/>
  <c r="Q70" i="3" s="1"/>
  <c r="AC70" i="3" s="1"/>
  <c r="Q45" i="1"/>
  <c r="R45" i="1"/>
  <c r="S71" i="3" s="1"/>
  <c r="S45" i="1"/>
  <c r="Q71" i="3" s="1"/>
  <c r="AC71" i="3" s="1"/>
  <c r="Q46" i="1"/>
  <c r="R46" i="1"/>
  <c r="S72" i="3" s="1"/>
  <c r="S46" i="1"/>
  <c r="Q72" i="3" s="1"/>
  <c r="AC72" i="3" s="1"/>
  <c r="Q47" i="1"/>
  <c r="R47" i="1"/>
  <c r="S73" i="3" s="1"/>
  <c r="S47" i="1"/>
  <c r="Q73" i="3" s="1"/>
  <c r="AC73" i="3" s="1"/>
  <c r="Q48" i="1"/>
  <c r="R48" i="1"/>
  <c r="S74" i="3" s="1"/>
  <c r="S48" i="1"/>
  <c r="Q74" i="3" s="1"/>
  <c r="AC74" i="3" s="1"/>
  <c r="Q49" i="1"/>
  <c r="R49" i="1"/>
  <c r="S75" i="3" s="1"/>
  <c r="S49" i="1"/>
  <c r="Q75" i="3" s="1"/>
  <c r="AC75" i="3" s="1"/>
  <c r="Q50" i="1"/>
  <c r="R50" i="1"/>
  <c r="S76" i="3" s="1"/>
  <c r="S50" i="1"/>
  <c r="Q76" i="3" s="1"/>
  <c r="AC76" i="3" s="1"/>
  <c r="Q51" i="1"/>
  <c r="R51" i="1"/>
  <c r="S77" i="3" s="1"/>
  <c r="S51" i="1"/>
  <c r="Q77" i="3" s="1"/>
  <c r="AC77" i="3" s="1"/>
  <c r="Q52" i="1"/>
  <c r="R52" i="1"/>
  <c r="S78" i="3" s="1"/>
  <c r="S52" i="1"/>
  <c r="Q78" i="3" s="1"/>
  <c r="AC78" i="3" s="1"/>
  <c r="Q53" i="1"/>
  <c r="R53" i="1"/>
  <c r="S79" i="3" s="1"/>
  <c r="S53" i="1"/>
  <c r="Q79" i="3" s="1"/>
  <c r="AC79" i="3" s="1"/>
  <c r="Q54" i="1"/>
  <c r="R54" i="1"/>
  <c r="S80" i="3" s="1"/>
  <c r="S54" i="1"/>
  <c r="Q80" i="3" s="1"/>
  <c r="AC80" i="3" s="1"/>
  <c r="Q55" i="1"/>
  <c r="R55" i="1"/>
  <c r="S81" i="3" s="1"/>
  <c r="S55" i="1"/>
  <c r="Q81" i="3" s="1"/>
  <c r="AC81" i="3" s="1"/>
  <c r="Q56" i="1"/>
  <c r="R56" i="1"/>
  <c r="S82" i="3" s="1"/>
  <c r="S56" i="1"/>
  <c r="Q82" i="3" s="1"/>
  <c r="AC82" i="3" s="1"/>
  <c r="Q57" i="1"/>
  <c r="R57" i="1"/>
  <c r="S83" i="3" s="1"/>
  <c r="S57" i="1"/>
  <c r="Q83" i="3" s="1"/>
  <c r="AC83" i="3" s="1"/>
  <c r="Q58" i="1"/>
  <c r="R58" i="1"/>
  <c r="S84" i="3" s="1"/>
  <c r="S58" i="1"/>
  <c r="Q84" i="3" s="1"/>
  <c r="AC84" i="3" s="1"/>
  <c r="Q59" i="1"/>
  <c r="R59" i="1"/>
  <c r="S85" i="3" s="1"/>
  <c r="S59" i="1"/>
  <c r="Q85" i="3" s="1"/>
  <c r="AC85" i="3" s="1"/>
  <c r="Q60" i="1"/>
  <c r="R60" i="1"/>
  <c r="S86" i="3" s="1"/>
  <c r="S60" i="1"/>
  <c r="Q86" i="3" s="1"/>
  <c r="AC86" i="3" s="1"/>
  <c r="Q61" i="1"/>
  <c r="R61" i="1"/>
  <c r="S87" i="3" s="1"/>
  <c r="S61" i="1"/>
  <c r="Q87" i="3" s="1"/>
  <c r="AC87" i="3" s="1"/>
  <c r="Q62" i="1"/>
  <c r="R62" i="1"/>
  <c r="S88" i="3" s="1"/>
  <c r="S62" i="1"/>
  <c r="Q88" i="3" s="1"/>
  <c r="AC88" i="3" s="1"/>
  <c r="Q63" i="1"/>
  <c r="R63" i="1"/>
  <c r="S89" i="3" s="1"/>
  <c r="S63" i="1"/>
  <c r="Q89" i="3" s="1"/>
  <c r="AC89" i="3" s="1"/>
  <c r="Q64" i="1"/>
  <c r="R64" i="1"/>
  <c r="S90" i="3" s="1"/>
  <c r="S64" i="1"/>
  <c r="Q90" i="3" s="1"/>
  <c r="AC90" i="3" s="1"/>
  <c r="Q65" i="1"/>
  <c r="R65" i="1"/>
  <c r="S91" i="3" s="1"/>
  <c r="S65" i="1"/>
  <c r="Q91" i="3" s="1"/>
  <c r="AC91" i="3" s="1"/>
  <c r="Q66" i="1"/>
  <c r="R66" i="1"/>
  <c r="S92" i="3" s="1"/>
  <c r="S66" i="1"/>
  <c r="Q92" i="3" s="1"/>
  <c r="AC92" i="3" s="1"/>
  <c r="Q67" i="1"/>
  <c r="R67" i="1"/>
  <c r="S93" i="3" s="1"/>
  <c r="S67" i="1"/>
  <c r="Q93" i="3" s="1"/>
  <c r="AC93" i="3" s="1"/>
  <c r="Q68" i="1"/>
  <c r="R68" i="1"/>
  <c r="S94" i="3" s="1"/>
  <c r="S68" i="1"/>
  <c r="Q94" i="3" s="1"/>
  <c r="AC94" i="3" s="1"/>
  <c r="Q69" i="1"/>
  <c r="R69" i="1"/>
  <c r="S95" i="3" s="1"/>
  <c r="S69" i="1"/>
  <c r="Q95" i="3" s="1"/>
  <c r="AC95" i="3" s="1"/>
  <c r="Q70" i="1"/>
  <c r="R70" i="1"/>
  <c r="S96" i="3" s="1"/>
  <c r="S70" i="1"/>
  <c r="Q96" i="3" s="1"/>
  <c r="AC96" i="3" s="1"/>
  <c r="Q71" i="1"/>
  <c r="R71" i="1"/>
  <c r="S97" i="3" s="1"/>
  <c r="S71" i="1"/>
  <c r="Q97" i="3" s="1"/>
  <c r="AC97" i="3" s="1"/>
  <c r="Q72" i="1"/>
  <c r="R72" i="1"/>
  <c r="S98" i="3" s="1"/>
  <c r="S72" i="1"/>
  <c r="Q98" i="3" s="1"/>
  <c r="AC98" i="3" s="1"/>
  <c r="Q73" i="1"/>
  <c r="R73" i="1"/>
  <c r="S99" i="3" s="1"/>
  <c r="S73" i="1"/>
  <c r="Q99" i="3" s="1"/>
  <c r="AC99" i="3" s="1"/>
  <c r="Q74" i="1"/>
  <c r="R74" i="1"/>
  <c r="S100" i="3" s="1"/>
  <c r="S74" i="1"/>
  <c r="Q100" i="3" s="1"/>
  <c r="AC100" i="3" s="1"/>
  <c r="Q75" i="1"/>
  <c r="R75" i="1"/>
  <c r="S101" i="3" s="1"/>
  <c r="S75" i="1"/>
  <c r="Q101" i="3" s="1"/>
  <c r="AC101" i="3" s="1"/>
  <c r="Q76" i="1"/>
  <c r="R76" i="1"/>
  <c r="S102" i="3" s="1"/>
  <c r="S76" i="1"/>
  <c r="Q102" i="3" s="1"/>
  <c r="AC102" i="3" s="1"/>
  <c r="Q77" i="1"/>
  <c r="R77" i="1"/>
  <c r="S103" i="3" s="1"/>
  <c r="S77" i="1"/>
  <c r="Q103" i="3" s="1"/>
  <c r="AC103" i="3" s="1"/>
  <c r="Q78" i="1"/>
  <c r="R78" i="1"/>
  <c r="S104" i="3" s="1"/>
  <c r="S78" i="1"/>
  <c r="Q104" i="3" s="1"/>
  <c r="AC104" i="3" s="1"/>
  <c r="Q79" i="1"/>
  <c r="R79" i="1"/>
  <c r="S105" i="3" s="1"/>
  <c r="S79" i="1"/>
  <c r="Q105" i="3" s="1"/>
  <c r="AC105" i="3" s="1"/>
  <c r="Q80" i="1"/>
  <c r="R80" i="1"/>
  <c r="S106" i="3" s="1"/>
  <c r="S80" i="1"/>
  <c r="Q106" i="3" s="1"/>
  <c r="AC106" i="3" s="1"/>
  <c r="Q81" i="1"/>
  <c r="R81" i="1"/>
  <c r="S107" i="3" s="1"/>
  <c r="S81" i="1"/>
  <c r="Q107" i="3" s="1"/>
  <c r="AC107" i="3" s="1"/>
  <c r="Q82" i="1"/>
  <c r="R82" i="1"/>
  <c r="S108" i="3" s="1"/>
  <c r="S82" i="1"/>
  <c r="Q108" i="3" s="1"/>
  <c r="AC108" i="3" s="1"/>
  <c r="Q83" i="1"/>
  <c r="R83" i="1"/>
  <c r="S109" i="3" s="1"/>
  <c r="S83" i="1"/>
  <c r="Q109" i="3" s="1"/>
  <c r="AC109" i="3" s="1"/>
  <c r="Q84" i="1"/>
  <c r="R84" i="1"/>
  <c r="S110" i="3" s="1"/>
  <c r="S84" i="1"/>
  <c r="Q110" i="3" s="1"/>
  <c r="AC110" i="3" s="1"/>
  <c r="Q85" i="1"/>
  <c r="R85" i="1"/>
  <c r="S111" i="3" s="1"/>
  <c r="S85" i="1"/>
  <c r="Q111" i="3" s="1"/>
  <c r="AC111" i="3" s="1"/>
  <c r="Q86" i="1"/>
  <c r="R86" i="1"/>
  <c r="S112" i="3" s="1"/>
  <c r="S86" i="1"/>
  <c r="Q112" i="3" s="1"/>
  <c r="AC112" i="3" s="1"/>
  <c r="Q87" i="1"/>
  <c r="R87" i="1"/>
  <c r="S113" i="3" s="1"/>
  <c r="S87" i="1"/>
  <c r="Q113" i="3" s="1"/>
  <c r="AC113" i="3" s="1"/>
  <c r="Q88" i="1"/>
  <c r="R88" i="1"/>
  <c r="S114" i="3" s="1"/>
  <c r="S88" i="1"/>
  <c r="Q114" i="3" s="1"/>
  <c r="AC114" i="3" s="1"/>
  <c r="Q89" i="1"/>
  <c r="R89" i="1"/>
  <c r="S115" i="3" s="1"/>
  <c r="S89" i="1"/>
  <c r="Q115" i="3" s="1"/>
  <c r="AC115" i="3" s="1"/>
  <c r="Q90" i="1"/>
  <c r="R90" i="1"/>
  <c r="S116" i="3" s="1"/>
  <c r="S90" i="1"/>
  <c r="Q116" i="3" s="1"/>
  <c r="AC116" i="3" s="1"/>
  <c r="Q91" i="1"/>
  <c r="R91" i="1"/>
  <c r="S117" i="3" s="1"/>
  <c r="S91" i="1"/>
  <c r="Q117" i="3" s="1"/>
  <c r="AC117" i="3" s="1"/>
  <c r="Q92" i="1"/>
  <c r="R92" i="1"/>
  <c r="S118" i="3" s="1"/>
  <c r="S92" i="1"/>
  <c r="Q118" i="3" s="1"/>
  <c r="AC118" i="3" s="1"/>
  <c r="Q93" i="1"/>
  <c r="R93" i="1"/>
  <c r="S119" i="3" s="1"/>
  <c r="S93" i="1"/>
  <c r="Q119" i="3" s="1"/>
  <c r="AC119" i="3" s="1"/>
  <c r="Q94" i="1"/>
  <c r="W94" i="1" s="1"/>
  <c r="R94" i="1"/>
  <c r="S120" i="3" s="1"/>
  <c r="S94" i="1"/>
  <c r="Q120" i="3" s="1"/>
  <c r="AC120" i="3" s="1"/>
  <c r="Q95" i="1"/>
  <c r="R95" i="1"/>
  <c r="S121" i="3" s="1"/>
  <c r="S95" i="1"/>
  <c r="Q121" i="3" s="1"/>
  <c r="AC121" i="3" s="1"/>
  <c r="Q96" i="1"/>
  <c r="R96" i="1"/>
  <c r="S122" i="3" s="1"/>
  <c r="S96" i="1"/>
  <c r="Q122" i="3" s="1"/>
  <c r="AC122" i="3" s="1"/>
  <c r="Q97" i="1"/>
  <c r="R97" i="1"/>
  <c r="S123" i="3" s="1"/>
  <c r="S97" i="1"/>
  <c r="Q123" i="3" s="1"/>
  <c r="AC123" i="3" s="1"/>
  <c r="Q98" i="1"/>
  <c r="R98" i="1"/>
  <c r="S124" i="3" s="1"/>
  <c r="S98" i="1"/>
  <c r="Q124" i="3" s="1"/>
  <c r="AC124" i="3" s="1"/>
  <c r="Q99" i="1"/>
  <c r="R99" i="1"/>
  <c r="S125" i="3" s="1"/>
  <c r="S99" i="1"/>
  <c r="Q125" i="3" s="1"/>
  <c r="AC125" i="3" s="1"/>
  <c r="Q100" i="1"/>
  <c r="R100" i="1"/>
  <c r="S126" i="3" s="1"/>
  <c r="S100" i="1"/>
  <c r="Q126" i="3" s="1"/>
  <c r="AC126" i="3" s="1"/>
  <c r="Q101" i="1"/>
  <c r="R101" i="1"/>
  <c r="S127" i="3" s="1"/>
  <c r="S101" i="1"/>
  <c r="Q127" i="3" s="1"/>
  <c r="AC127" i="3" s="1"/>
  <c r="Q102" i="1"/>
  <c r="R102" i="1"/>
  <c r="S128" i="3" s="1"/>
  <c r="S102" i="1"/>
  <c r="Q128" i="3" s="1"/>
  <c r="AC128" i="3" s="1"/>
  <c r="Q103" i="1"/>
  <c r="R103" i="1"/>
  <c r="S129" i="3" s="1"/>
  <c r="S103" i="1"/>
  <c r="Q129" i="3" s="1"/>
  <c r="AC129" i="3" s="1"/>
  <c r="Q104" i="1"/>
  <c r="R104" i="1"/>
  <c r="S130" i="3" s="1"/>
  <c r="S104" i="1"/>
  <c r="Q130" i="3" s="1"/>
  <c r="AC130" i="3" s="1"/>
  <c r="Q105" i="1"/>
  <c r="R105" i="1"/>
  <c r="S131" i="3" s="1"/>
  <c r="S105" i="1"/>
  <c r="Q131" i="3" s="1"/>
  <c r="AC131" i="3" s="1"/>
  <c r="Q106" i="1"/>
  <c r="R106" i="1"/>
  <c r="S132" i="3" s="1"/>
  <c r="S106" i="1"/>
  <c r="Q132" i="3" s="1"/>
  <c r="AC132" i="3" s="1"/>
  <c r="Q107" i="1"/>
  <c r="R107" i="1"/>
  <c r="S133" i="3" s="1"/>
  <c r="S107" i="1"/>
  <c r="Q133" i="3" s="1"/>
  <c r="AC133" i="3" s="1"/>
  <c r="Q108" i="1"/>
  <c r="R108" i="1"/>
  <c r="S134" i="3" s="1"/>
  <c r="S108" i="1"/>
  <c r="Q134" i="3" s="1"/>
  <c r="AC134" i="3" s="1"/>
  <c r="Q109" i="1"/>
  <c r="R109" i="1"/>
  <c r="S135" i="3" s="1"/>
  <c r="S109" i="1"/>
  <c r="Q135" i="3" s="1"/>
  <c r="AC135" i="3" s="1"/>
  <c r="Q110" i="1"/>
  <c r="R110" i="1"/>
  <c r="S136" i="3" s="1"/>
  <c r="S110" i="1"/>
  <c r="Q136" i="3" s="1"/>
  <c r="AC136" i="3" s="1"/>
  <c r="Q111" i="1"/>
  <c r="R111" i="1"/>
  <c r="S137" i="3" s="1"/>
  <c r="S111" i="1"/>
  <c r="Q137" i="3" s="1"/>
  <c r="AC137" i="3" s="1"/>
  <c r="Q112" i="1"/>
  <c r="R112" i="1"/>
  <c r="S138" i="3" s="1"/>
  <c r="S112" i="1"/>
  <c r="Q138" i="3" s="1"/>
  <c r="AC138" i="3" s="1"/>
  <c r="Q113" i="1"/>
  <c r="R113" i="1"/>
  <c r="S139" i="3" s="1"/>
  <c r="S113" i="1"/>
  <c r="Q139" i="3" s="1"/>
  <c r="AC139" i="3" s="1"/>
  <c r="Q114" i="1"/>
  <c r="R114" i="1"/>
  <c r="S140" i="3" s="1"/>
  <c r="S114" i="1"/>
  <c r="Q140" i="3" s="1"/>
  <c r="AC140" i="3" s="1"/>
  <c r="Q115" i="1"/>
  <c r="R115" i="1"/>
  <c r="S141" i="3" s="1"/>
  <c r="S115" i="1"/>
  <c r="Q141" i="3" s="1"/>
  <c r="AC141" i="3" s="1"/>
  <c r="Q116" i="1"/>
  <c r="R116" i="1"/>
  <c r="S142" i="3" s="1"/>
  <c r="S116" i="1"/>
  <c r="Q142" i="3" s="1"/>
  <c r="AC142" i="3" s="1"/>
  <c r="Q117" i="1"/>
  <c r="R117" i="1"/>
  <c r="S143" i="3" s="1"/>
  <c r="S117" i="1"/>
  <c r="Q143" i="3" s="1"/>
  <c r="AC143" i="3" s="1"/>
  <c r="Q118" i="1"/>
  <c r="R118" i="1"/>
  <c r="S144" i="3" s="1"/>
  <c r="S118" i="1"/>
  <c r="Q144" i="3" s="1"/>
  <c r="AC144" i="3" s="1"/>
  <c r="Q119" i="1"/>
  <c r="R119" i="1"/>
  <c r="S145" i="3" s="1"/>
  <c r="S119" i="1"/>
  <c r="Q145" i="3" s="1"/>
  <c r="AC145" i="3" s="1"/>
  <c r="Q120" i="1"/>
  <c r="R120" i="1"/>
  <c r="S146" i="3" s="1"/>
  <c r="S120" i="1"/>
  <c r="Q146" i="3" s="1"/>
  <c r="AC146" i="3" s="1"/>
  <c r="Q121" i="1"/>
  <c r="R121" i="1"/>
  <c r="S147" i="3" s="1"/>
  <c r="S121" i="1"/>
  <c r="Q147" i="3" s="1"/>
  <c r="AC147" i="3" s="1"/>
  <c r="Q122" i="1"/>
  <c r="R122" i="1"/>
  <c r="S148" i="3" s="1"/>
  <c r="S122" i="1"/>
  <c r="Q148" i="3" s="1"/>
  <c r="AC148" i="3" s="1"/>
  <c r="Q123" i="1"/>
  <c r="R123" i="1"/>
  <c r="S149" i="3" s="1"/>
  <c r="S123" i="1"/>
  <c r="Q149" i="3" s="1"/>
  <c r="AC149" i="3" s="1"/>
  <c r="Q124" i="1"/>
  <c r="R124" i="1"/>
  <c r="S150" i="3" s="1"/>
  <c r="S124" i="1"/>
  <c r="Q150" i="3" s="1"/>
  <c r="AC150" i="3" s="1"/>
  <c r="Q125" i="1"/>
  <c r="R125" i="1"/>
  <c r="S151" i="3" s="1"/>
  <c r="S125" i="1"/>
  <c r="Q151" i="3" s="1"/>
  <c r="AC151" i="3" s="1"/>
  <c r="Q126" i="1"/>
  <c r="R126" i="1"/>
  <c r="S152" i="3" s="1"/>
  <c r="S126" i="1"/>
  <c r="Q152" i="3" s="1"/>
  <c r="AC152" i="3" s="1"/>
  <c r="Q127" i="1"/>
  <c r="R127" i="1"/>
  <c r="S153" i="3" s="1"/>
  <c r="S127" i="1"/>
  <c r="Q153" i="3" s="1"/>
  <c r="AC153" i="3" s="1"/>
  <c r="Q128" i="1"/>
  <c r="R128" i="1"/>
  <c r="S154" i="3" s="1"/>
  <c r="S128" i="1"/>
  <c r="Q154" i="3" s="1"/>
  <c r="AC154" i="3" s="1"/>
  <c r="Q129" i="1"/>
  <c r="R129" i="1"/>
  <c r="S155" i="3" s="1"/>
  <c r="S129" i="1"/>
  <c r="Q155" i="3" s="1"/>
  <c r="AC155" i="3" s="1"/>
  <c r="Q130" i="1"/>
  <c r="R130" i="1"/>
  <c r="S156" i="3" s="1"/>
  <c r="S130" i="1"/>
  <c r="Q156" i="3" s="1"/>
  <c r="AC156" i="3" s="1"/>
  <c r="Q131" i="1"/>
  <c r="R131" i="1"/>
  <c r="S157" i="3" s="1"/>
  <c r="S131" i="1"/>
  <c r="Q157" i="3" s="1"/>
  <c r="AC157" i="3" s="1"/>
  <c r="Z3" i="1"/>
  <c r="AA29" i="3" s="1"/>
  <c r="Z4" i="1"/>
  <c r="AA30" i="3" s="1"/>
  <c r="Z5" i="1"/>
  <c r="AA31" i="3" s="1"/>
  <c r="Z6" i="1"/>
  <c r="AA32" i="3" s="1"/>
  <c r="Z7" i="1"/>
  <c r="AA33" i="3" s="1"/>
  <c r="Z8" i="1"/>
  <c r="AA34" i="3" s="1"/>
  <c r="Z9" i="1"/>
  <c r="AA35" i="3" s="1"/>
  <c r="Z10" i="1"/>
  <c r="AA36" i="3" s="1"/>
  <c r="Z11" i="1"/>
  <c r="AA37" i="3" s="1"/>
  <c r="Z12" i="1"/>
  <c r="AA38" i="3" s="1"/>
  <c r="Z13" i="1"/>
  <c r="AA39" i="3" s="1"/>
  <c r="Z14" i="1"/>
  <c r="AA40" i="3" s="1"/>
  <c r="Z15" i="1"/>
  <c r="AA41" i="3" s="1"/>
  <c r="Z16" i="1"/>
  <c r="AA42" i="3" s="1"/>
  <c r="Z17" i="1"/>
  <c r="AA43" i="3" s="1"/>
  <c r="Z18" i="1"/>
  <c r="AA44" i="3" s="1"/>
  <c r="Z19" i="1"/>
  <c r="AA45" i="3" s="1"/>
  <c r="Z20" i="1"/>
  <c r="AA46" i="3" s="1"/>
  <c r="Z21" i="1"/>
  <c r="AA47" i="3" s="1"/>
  <c r="Z22" i="1"/>
  <c r="AA48" i="3" s="1"/>
  <c r="Z23" i="1"/>
  <c r="AA49" i="3" s="1"/>
  <c r="Z24" i="1"/>
  <c r="AA50" i="3" s="1"/>
  <c r="Z25" i="1"/>
  <c r="AA51" i="3" s="1"/>
  <c r="Z26" i="1"/>
  <c r="AA52" i="3" s="1"/>
  <c r="Z27" i="1"/>
  <c r="AA53" i="3" s="1"/>
  <c r="Z28" i="1"/>
  <c r="AA54" i="3" s="1"/>
  <c r="Z29" i="1"/>
  <c r="AA55" i="3" s="1"/>
  <c r="Z30" i="1"/>
  <c r="AA56" i="3" s="1"/>
  <c r="Z31" i="1"/>
  <c r="AA57" i="3" s="1"/>
  <c r="Z32" i="1"/>
  <c r="AA58" i="3" s="1"/>
  <c r="Z33" i="1"/>
  <c r="AA59" i="3" s="1"/>
  <c r="Z34" i="1"/>
  <c r="AA60" i="3" s="1"/>
  <c r="Z35" i="1"/>
  <c r="AA61" i="3" s="1"/>
  <c r="Z36" i="1"/>
  <c r="AA62" i="3" s="1"/>
  <c r="Z37" i="1"/>
  <c r="AA63" i="3" s="1"/>
  <c r="Z38" i="1"/>
  <c r="AA64" i="3" s="1"/>
  <c r="Z39" i="1"/>
  <c r="AA65" i="3" s="1"/>
  <c r="Z40" i="1"/>
  <c r="AA66" i="3" s="1"/>
  <c r="Z41" i="1"/>
  <c r="AA67" i="3" s="1"/>
  <c r="Z42" i="1"/>
  <c r="AA68" i="3" s="1"/>
  <c r="Z43" i="1"/>
  <c r="AA69" i="3" s="1"/>
  <c r="Z44" i="1"/>
  <c r="AA70" i="3" s="1"/>
  <c r="Z45" i="1"/>
  <c r="AA71" i="3" s="1"/>
  <c r="Z46" i="1"/>
  <c r="AA72" i="3" s="1"/>
  <c r="Z47" i="1"/>
  <c r="AA73" i="3" s="1"/>
  <c r="Z48" i="1"/>
  <c r="AA74" i="3" s="1"/>
  <c r="Z49" i="1"/>
  <c r="AA75" i="3" s="1"/>
  <c r="Z50" i="1"/>
  <c r="AA76" i="3" s="1"/>
  <c r="Z51" i="1"/>
  <c r="AA77" i="3" s="1"/>
  <c r="Z52" i="1"/>
  <c r="AA78" i="3" s="1"/>
  <c r="Z53" i="1"/>
  <c r="AA79" i="3" s="1"/>
  <c r="Z54" i="1"/>
  <c r="AA80" i="3" s="1"/>
  <c r="Z55" i="1"/>
  <c r="AA81" i="3" s="1"/>
  <c r="Z56" i="1"/>
  <c r="AA82" i="3" s="1"/>
  <c r="Z57" i="1"/>
  <c r="AA83" i="3" s="1"/>
  <c r="Z58" i="1"/>
  <c r="AA84" i="3" s="1"/>
  <c r="Z59" i="1"/>
  <c r="AA85" i="3" s="1"/>
  <c r="Z60" i="1"/>
  <c r="AA86" i="3" s="1"/>
  <c r="Z61" i="1"/>
  <c r="AA87" i="3" s="1"/>
  <c r="Z62" i="1"/>
  <c r="AA88" i="3" s="1"/>
  <c r="Z63" i="1"/>
  <c r="AA89" i="3" s="1"/>
  <c r="Z64" i="1"/>
  <c r="AA90" i="3" s="1"/>
  <c r="Z65" i="1"/>
  <c r="AA91" i="3" s="1"/>
  <c r="Z66" i="1"/>
  <c r="AA92" i="3" s="1"/>
  <c r="Z67" i="1"/>
  <c r="AA93" i="3" s="1"/>
  <c r="Z68" i="1"/>
  <c r="AA94" i="3" s="1"/>
  <c r="Z69" i="1"/>
  <c r="AA95" i="3" s="1"/>
  <c r="Z70" i="1"/>
  <c r="AA96" i="3" s="1"/>
  <c r="Z71" i="1"/>
  <c r="AA97" i="3" s="1"/>
  <c r="Z72" i="1"/>
  <c r="AA98" i="3" s="1"/>
  <c r="Z73" i="1"/>
  <c r="AA99" i="3" s="1"/>
  <c r="Z74" i="1"/>
  <c r="AA100" i="3" s="1"/>
  <c r="Z75" i="1"/>
  <c r="AA101" i="3" s="1"/>
  <c r="Z76" i="1"/>
  <c r="AA102" i="3" s="1"/>
  <c r="Z77" i="1"/>
  <c r="AA103" i="3" s="1"/>
  <c r="Z78" i="1"/>
  <c r="AA104" i="3" s="1"/>
  <c r="Z79" i="1"/>
  <c r="AA105" i="3" s="1"/>
  <c r="Z80" i="1"/>
  <c r="AA106" i="3" s="1"/>
  <c r="Z81" i="1"/>
  <c r="AA107" i="3" s="1"/>
  <c r="Z82" i="1"/>
  <c r="AA108" i="3" s="1"/>
  <c r="Z83" i="1"/>
  <c r="AA109" i="3" s="1"/>
  <c r="Z84" i="1"/>
  <c r="AA110" i="3" s="1"/>
  <c r="Z85" i="1"/>
  <c r="AA111" i="3" s="1"/>
  <c r="Z86" i="1"/>
  <c r="AA112" i="3" s="1"/>
  <c r="Z87" i="1"/>
  <c r="AA113" i="3" s="1"/>
  <c r="Z88" i="1"/>
  <c r="AA114" i="3" s="1"/>
  <c r="Z89" i="1"/>
  <c r="AA115" i="3" s="1"/>
  <c r="Z90" i="1"/>
  <c r="AA116" i="3" s="1"/>
  <c r="Z91" i="1"/>
  <c r="AA117" i="3" s="1"/>
  <c r="Z92" i="1"/>
  <c r="AA118" i="3" s="1"/>
  <c r="Z93" i="1"/>
  <c r="AA119" i="3" s="1"/>
  <c r="Z94" i="1"/>
  <c r="AA120" i="3" s="1"/>
  <c r="Z95" i="1"/>
  <c r="AA121" i="3" s="1"/>
  <c r="Z96" i="1"/>
  <c r="AA122" i="3" s="1"/>
  <c r="Z97" i="1"/>
  <c r="AA123" i="3" s="1"/>
  <c r="Z98" i="1"/>
  <c r="AA124" i="3" s="1"/>
  <c r="Z99" i="1"/>
  <c r="AA125" i="3" s="1"/>
  <c r="Z100" i="1"/>
  <c r="AA126" i="3" s="1"/>
  <c r="Z101" i="1"/>
  <c r="AA127" i="3" s="1"/>
  <c r="Z102" i="1"/>
  <c r="AA128" i="3" s="1"/>
  <c r="Z103" i="1"/>
  <c r="AA129" i="3" s="1"/>
  <c r="Z104" i="1"/>
  <c r="AA130" i="3" s="1"/>
  <c r="Z105" i="1"/>
  <c r="AA131" i="3" s="1"/>
  <c r="Z106" i="1"/>
  <c r="AA132" i="3" s="1"/>
  <c r="Z107" i="1"/>
  <c r="AA133" i="3" s="1"/>
  <c r="Z108" i="1"/>
  <c r="AA134" i="3" s="1"/>
  <c r="Z109" i="1"/>
  <c r="AA135" i="3" s="1"/>
  <c r="Z110" i="1"/>
  <c r="AA136" i="3" s="1"/>
  <c r="Z111" i="1"/>
  <c r="AA137" i="3" s="1"/>
  <c r="Z112" i="1"/>
  <c r="AA138" i="3" s="1"/>
  <c r="Z113" i="1"/>
  <c r="AA139" i="3" s="1"/>
  <c r="Z114" i="1"/>
  <c r="AA140" i="3" s="1"/>
  <c r="Z115" i="1"/>
  <c r="AA141" i="3" s="1"/>
  <c r="Z116" i="1"/>
  <c r="AA142" i="3" s="1"/>
  <c r="Z117" i="1"/>
  <c r="AA143" i="3" s="1"/>
  <c r="Z118" i="1"/>
  <c r="AA144" i="3" s="1"/>
  <c r="Z119" i="1"/>
  <c r="AA145" i="3" s="1"/>
  <c r="Z120" i="1"/>
  <c r="AA146" i="3" s="1"/>
  <c r="Z121" i="1"/>
  <c r="AA147" i="3" s="1"/>
  <c r="Z122" i="1"/>
  <c r="AA148" i="3" s="1"/>
  <c r="Z123" i="1"/>
  <c r="AA149" i="3" s="1"/>
  <c r="Z124" i="1"/>
  <c r="AA150" i="3" s="1"/>
  <c r="Z125" i="1"/>
  <c r="AA151" i="3" s="1"/>
  <c r="Z126" i="1"/>
  <c r="AA152" i="3" s="1"/>
  <c r="Z127" i="1"/>
  <c r="AA153" i="3" s="1"/>
  <c r="Z128" i="1"/>
  <c r="AA154" i="3" s="1"/>
  <c r="Z129" i="1"/>
  <c r="AA155" i="3" s="1"/>
  <c r="Z130" i="1"/>
  <c r="AA156" i="3" s="1"/>
  <c r="Z131" i="1"/>
  <c r="AA157" i="3" s="1"/>
  <c r="AB3" i="1"/>
  <c r="W29" i="3" s="1"/>
  <c r="AB4" i="1"/>
  <c r="W30" i="3" s="1"/>
  <c r="AB5" i="1"/>
  <c r="W31" i="3" s="1"/>
  <c r="AB6" i="1"/>
  <c r="W32" i="3" s="1"/>
  <c r="AB7" i="1"/>
  <c r="W33" i="3" s="1"/>
  <c r="AB8" i="1"/>
  <c r="W34" i="3" s="1"/>
  <c r="AB9" i="1"/>
  <c r="W35" i="3" s="1"/>
  <c r="AB10" i="1"/>
  <c r="W36" i="3" s="1"/>
  <c r="AB11" i="1"/>
  <c r="W37" i="3" s="1"/>
  <c r="AB12" i="1"/>
  <c r="W38" i="3" s="1"/>
  <c r="AB13" i="1"/>
  <c r="W39" i="3" s="1"/>
  <c r="AB14" i="1"/>
  <c r="W40" i="3" s="1"/>
  <c r="AB15" i="1"/>
  <c r="W41" i="3" s="1"/>
  <c r="AB16" i="1"/>
  <c r="W42" i="3" s="1"/>
  <c r="AB17" i="1"/>
  <c r="W43" i="3" s="1"/>
  <c r="AB18" i="1"/>
  <c r="W44" i="3" s="1"/>
  <c r="AB19" i="1"/>
  <c r="W45" i="3" s="1"/>
  <c r="AB20" i="1"/>
  <c r="W46" i="3" s="1"/>
  <c r="AB21" i="1"/>
  <c r="W47" i="3" s="1"/>
  <c r="AB22" i="1"/>
  <c r="W48" i="3" s="1"/>
  <c r="AB23" i="1"/>
  <c r="W49" i="3" s="1"/>
  <c r="AB24" i="1"/>
  <c r="W50" i="3" s="1"/>
  <c r="AB25" i="1"/>
  <c r="W51" i="3" s="1"/>
  <c r="AB26" i="1"/>
  <c r="W52" i="3" s="1"/>
  <c r="AB27" i="1"/>
  <c r="W53" i="3" s="1"/>
  <c r="AB28" i="1"/>
  <c r="W54" i="3" s="1"/>
  <c r="AB29" i="1"/>
  <c r="W55" i="3" s="1"/>
  <c r="AB30" i="1"/>
  <c r="W56" i="3" s="1"/>
  <c r="AB31" i="1"/>
  <c r="W57" i="3" s="1"/>
  <c r="AB32" i="1"/>
  <c r="W58" i="3" s="1"/>
  <c r="AB33" i="1"/>
  <c r="W59" i="3" s="1"/>
  <c r="AB34" i="1"/>
  <c r="W60" i="3" s="1"/>
  <c r="AB35" i="1"/>
  <c r="W61" i="3" s="1"/>
  <c r="AB36" i="1"/>
  <c r="W62" i="3" s="1"/>
  <c r="AB37" i="1"/>
  <c r="W63" i="3" s="1"/>
  <c r="AB38" i="1"/>
  <c r="W64" i="3" s="1"/>
  <c r="AB39" i="1"/>
  <c r="W65" i="3" s="1"/>
  <c r="AB40" i="1"/>
  <c r="W66" i="3" s="1"/>
  <c r="AB41" i="1"/>
  <c r="W67" i="3" s="1"/>
  <c r="AB42" i="1"/>
  <c r="W68" i="3" s="1"/>
  <c r="AB43" i="1"/>
  <c r="W69" i="3" s="1"/>
  <c r="AB44" i="1"/>
  <c r="W70" i="3" s="1"/>
  <c r="AB45" i="1"/>
  <c r="W71" i="3" s="1"/>
  <c r="AB46" i="1"/>
  <c r="W72" i="3" s="1"/>
  <c r="AB47" i="1"/>
  <c r="W73" i="3" s="1"/>
  <c r="AB48" i="1"/>
  <c r="W74" i="3" s="1"/>
  <c r="AB49" i="1"/>
  <c r="W75" i="3" s="1"/>
  <c r="AB50" i="1"/>
  <c r="W76" i="3" s="1"/>
  <c r="AB51" i="1"/>
  <c r="W77" i="3" s="1"/>
  <c r="AB52" i="1"/>
  <c r="W78" i="3" s="1"/>
  <c r="AB53" i="1"/>
  <c r="W79" i="3" s="1"/>
  <c r="AB54" i="1"/>
  <c r="W80" i="3" s="1"/>
  <c r="AB55" i="1"/>
  <c r="W81" i="3" s="1"/>
  <c r="AB56" i="1"/>
  <c r="W82" i="3" s="1"/>
  <c r="AB57" i="1"/>
  <c r="W83" i="3" s="1"/>
  <c r="AB58" i="1"/>
  <c r="W84" i="3" s="1"/>
  <c r="AB59" i="1"/>
  <c r="W85" i="3" s="1"/>
  <c r="AB60" i="1"/>
  <c r="W86" i="3" s="1"/>
  <c r="AB61" i="1"/>
  <c r="W87" i="3" s="1"/>
  <c r="AB62" i="1"/>
  <c r="W88" i="3" s="1"/>
  <c r="AB63" i="1"/>
  <c r="W89" i="3" s="1"/>
  <c r="AB64" i="1"/>
  <c r="W90" i="3" s="1"/>
  <c r="AB65" i="1"/>
  <c r="W91" i="3" s="1"/>
  <c r="AB66" i="1"/>
  <c r="W92" i="3" s="1"/>
  <c r="AB67" i="1"/>
  <c r="W93" i="3" s="1"/>
  <c r="AB68" i="1"/>
  <c r="W94" i="3" s="1"/>
  <c r="AB69" i="1"/>
  <c r="W95" i="3" s="1"/>
  <c r="AB70" i="1"/>
  <c r="W96" i="3" s="1"/>
  <c r="AB71" i="1"/>
  <c r="W97" i="3" s="1"/>
  <c r="AB72" i="1"/>
  <c r="W98" i="3" s="1"/>
  <c r="AB73" i="1"/>
  <c r="W99" i="3" s="1"/>
  <c r="AB74" i="1"/>
  <c r="W100" i="3" s="1"/>
  <c r="AB75" i="1"/>
  <c r="W101" i="3" s="1"/>
  <c r="AB76" i="1"/>
  <c r="W102" i="3" s="1"/>
  <c r="AB77" i="1"/>
  <c r="W103" i="3" s="1"/>
  <c r="AB78" i="1"/>
  <c r="W104" i="3" s="1"/>
  <c r="AB79" i="1"/>
  <c r="W105" i="3" s="1"/>
  <c r="AB80" i="1"/>
  <c r="W106" i="3" s="1"/>
  <c r="AB81" i="1"/>
  <c r="W107" i="3" s="1"/>
  <c r="AB82" i="1"/>
  <c r="W108" i="3" s="1"/>
  <c r="AB83" i="1"/>
  <c r="W109" i="3" s="1"/>
  <c r="AB84" i="1"/>
  <c r="W110" i="3" s="1"/>
  <c r="AB85" i="1"/>
  <c r="W111" i="3" s="1"/>
  <c r="AB86" i="1"/>
  <c r="W112" i="3" s="1"/>
  <c r="AB87" i="1"/>
  <c r="W113" i="3" s="1"/>
  <c r="AB88" i="1"/>
  <c r="W114" i="3" s="1"/>
  <c r="AB89" i="1"/>
  <c r="W115" i="3" s="1"/>
  <c r="AB90" i="1"/>
  <c r="W116" i="3" s="1"/>
  <c r="AB91" i="1"/>
  <c r="W117" i="3" s="1"/>
  <c r="AB92" i="1"/>
  <c r="W118" i="3" s="1"/>
  <c r="AB93" i="1"/>
  <c r="W119" i="3" s="1"/>
  <c r="AB94" i="1"/>
  <c r="W120" i="3" s="1"/>
  <c r="AB95" i="1"/>
  <c r="W121" i="3" s="1"/>
  <c r="AB96" i="1"/>
  <c r="W122" i="3" s="1"/>
  <c r="AB97" i="1"/>
  <c r="W123" i="3" s="1"/>
  <c r="AB98" i="1"/>
  <c r="W124" i="3" s="1"/>
  <c r="AB99" i="1"/>
  <c r="W125" i="3" s="1"/>
  <c r="AB100" i="1"/>
  <c r="W126" i="3" s="1"/>
  <c r="AB101" i="1"/>
  <c r="W127" i="3" s="1"/>
  <c r="AB102" i="1"/>
  <c r="W128" i="3" s="1"/>
  <c r="AB103" i="1"/>
  <c r="W129" i="3" s="1"/>
  <c r="AB104" i="1"/>
  <c r="W130" i="3" s="1"/>
  <c r="AB105" i="1"/>
  <c r="W131" i="3" s="1"/>
  <c r="AB106" i="1"/>
  <c r="W132" i="3" s="1"/>
  <c r="AB107" i="1"/>
  <c r="W133" i="3" s="1"/>
  <c r="AB108" i="1"/>
  <c r="W134" i="3" s="1"/>
  <c r="AB109" i="1"/>
  <c r="W135" i="3" s="1"/>
  <c r="AB110" i="1"/>
  <c r="W136" i="3" s="1"/>
  <c r="AB111" i="1"/>
  <c r="W137" i="3" s="1"/>
  <c r="AB112" i="1"/>
  <c r="W138" i="3" s="1"/>
  <c r="AB113" i="1"/>
  <c r="W139" i="3" s="1"/>
  <c r="AB114" i="1"/>
  <c r="W140" i="3" s="1"/>
  <c r="AB115" i="1"/>
  <c r="W141" i="3" s="1"/>
  <c r="AB116" i="1"/>
  <c r="W142" i="3" s="1"/>
  <c r="AB117" i="1"/>
  <c r="W143" i="3" s="1"/>
  <c r="AB118" i="1"/>
  <c r="W144" i="3" s="1"/>
  <c r="AB119" i="1"/>
  <c r="W145" i="3" s="1"/>
  <c r="AB120" i="1"/>
  <c r="W146" i="3" s="1"/>
  <c r="AB121" i="1"/>
  <c r="W147" i="3" s="1"/>
  <c r="AB122" i="1"/>
  <c r="W148" i="3" s="1"/>
  <c r="AB123" i="1"/>
  <c r="W149" i="3" s="1"/>
  <c r="AB124" i="1"/>
  <c r="W150" i="3" s="1"/>
  <c r="AB125" i="1"/>
  <c r="W151" i="3" s="1"/>
  <c r="AB126" i="1"/>
  <c r="W152" i="3" s="1"/>
  <c r="AB127" i="1"/>
  <c r="W153" i="3" s="1"/>
  <c r="AB128" i="1"/>
  <c r="W154" i="3" s="1"/>
  <c r="AB129" i="1"/>
  <c r="W155" i="3" s="1"/>
  <c r="AB130" i="1"/>
  <c r="W156" i="3" s="1"/>
  <c r="AB131" i="1"/>
  <c r="W157" i="3" s="1"/>
  <c r="AG3" i="1"/>
  <c r="AE29" i="3" s="1"/>
  <c r="AG4" i="1"/>
  <c r="AE30" i="3" s="1"/>
  <c r="AG5" i="1"/>
  <c r="AE31" i="3" s="1"/>
  <c r="AG6" i="1"/>
  <c r="AE32" i="3" s="1"/>
  <c r="AG7" i="1"/>
  <c r="AE33" i="3" s="1"/>
  <c r="AG8" i="1"/>
  <c r="AE34" i="3" s="1"/>
  <c r="AG9" i="1"/>
  <c r="AE35" i="3" s="1"/>
  <c r="AG10" i="1"/>
  <c r="AE36" i="3" s="1"/>
  <c r="AG11" i="1"/>
  <c r="AE37" i="3" s="1"/>
  <c r="AG12" i="1"/>
  <c r="AE38" i="3" s="1"/>
  <c r="AG13" i="1"/>
  <c r="AE39" i="3" s="1"/>
  <c r="AG14" i="1"/>
  <c r="AE40" i="3" s="1"/>
  <c r="AG15" i="1"/>
  <c r="AE41" i="3" s="1"/>
  <c r="AG16" i="1"/>
  <c r="AE42" i="3" s="1"/>
  <c r="AG17" i="1"/>
  <c r="AE43" i="3" s="1"/>
  <c r="AG18" i="1"/>
  <c r="AE44" i="3" s="1"/>
  <c r="AG19" i="1"/>
  <c r="AE45" i="3" s="1"/>
  <c r="AG20" i="1"/>
  <c r="AE46" i="3" s="1"/>
  <c r="AG21" i="1"/>
  <c r="AE47" i="3" s="1"/>
  <c r="AG22" i="1"/>
  <c r="AE48" i="3" s="1"/>
  <c r="AG23" i="1"/>
  <c r="AE49" i="3" s="1"/>
  <c r="AG24" i="1"/>
  <c r="AE50" i="3" s="1"/>
  <c r="AG25" i="1"/>
  <c r="AE51" i="3" s="1"/>
  <c r="AG26" i="1"/>
  <c r="AE52" i="3" s="1"/>
  <c r="AG27" i="1"/>
  <c r="AE53" i="3" s="1"/>
  <c r="AG28" i="1"/>
  <c r="AE54" i="3" s="1"/>
  <c r="AG29" i="1"/>
  <c r="AE55" i="3" s="1"/>
  <c r="AG30" i="1"/>
  <c r="AE56" i="3" s="1"/>
  <c r="AG31" i="1"/>
  <c r="AE57" i="3" s="1"/>
  <c r="AG32" i="1"/>
  <c r="AE58" i="3" s="1"/>
  <c r="AG33" i="1"/>
  <c r="AE59" i="3" s="1"/>
  <c r="AG34" i="1"/>
  <c r="AE60" i="3" s="1"/>
  <c r="AG35" i="1"/>
  <c r="AE61" i="3" s="1"/>
  <c r="AG36" i="1"/>
  <c r="AE62" i="3" s="1"/>
  <c r="AG37" i="1"/>
  <c r="AE63" i="3" s="1"/>
  <c r="AG38" i="1"/>
  <c r="AE64" i="3" s="1"/>
  <c r="AG39" i="1"/>
  <c r="AE65" i="3" s="1"/>
  <c r="AG40" i="1"/>
  <c r="AE66" i="3" s="1"/>
  <c r="AG41" i="1"/>
  <c r="AE67" i="3" s="1"/>
  <c r="AG42" i="1"/>
  <c r="AE68" i="3" s="1"/>
  <c r="AG43" i="1"/>
  <c r="AE69" i="3" s="1"/>
  <c r="AG44" i="1"/>
  <c r="AE70" i="3" s="1"/>
  <c r="AG45" i="1"/>
  <c r="AE71" i="3" s="1"/>
  <c r="AG46" i="1"/>
  <c r="AE72" i="3" s="1"/>
  <c r="AG47" i="1"/>
  <c r="AE73" i="3" s="1"/>
  <c r="AG48" i="1"/>
  <c r="AE74" i="3" s="1"/>
  <c r="AG49" i="1"/>
  <c r="AE75" i="3" s="1"/>
  <c r="AG50" i="1"/>
  <c r="AE76" i="3" s="1"/>
  <c r="AG51" i="1"/>
  <c r="AE77" i="3" s="1"/>
  <c r="AG52" i="1"/>
  <c r="AE78" i="3" s="1"/>
  <c r="AG53" i="1"/>
  <c r="AE79" i="3" s="1"/>
  <c r="AG54" i="1"/>
  <c r="AE80" i="3" s="1"/>
  <c r="AG55" i="1"/>
  <c r="AE81" i="3" s="1"/>
  <c r="AG56" i="1"/>
  <c r="AE82" i="3" s="1"/>
  <c r="AG57" i="1"/>
  <c r="AE83" i="3" s="1"/>
  <c r="AG58" i="1"/>
  <c r="AE84" i="3" s="1"/>
  <c r="AG59" i="1"/>
  <c r="AE85" i="3" s="1"/>
  <c r="AG60" i="1"/>
  <c r="AE86" i="3" s="1"/>
  <c r="AG61" i="1"/>
  <c r="AE87" i="3" s="1"/>
  <c r="AG62" i="1"/>
  <c r="AE88" i="3" s="1"/>
  <c r="AG63" i="1"/>
  <c r="AE89" i="3" s="1"/>
  <c r="AG64" i="1"/>
  <c r="AE90" i="3" s="1"/>
  <c r="AG65" i="1"/>
  <c r="AE91" i="3" s="1"/>
  <c r="AG66" i="1"/>
  <c r="AE92" i="3" s="1"/>
  <c r="AG67" i="1"/>
  <c r="AE93" i="3" s="1"/>
  <c r="AG68" i="1"/>
  <c r="AE94" i="3" s="1"/>
  <c r="AG69" i="1"/>
  <c r="AE95" i="3" s="1"/>
  <c r="AG70" i="1"/>
  <c r="AE96" i="3" s="1"/>
  <c r="AG71" i="1"/>
  <c r="AE97" i="3" s="1"/>
  <c r="AG72" i="1"/>
  <c r="AE98" i="3" s="1"/>
  <c r="AG73" i="1"/>
  <c r="AE99" i="3" s="1"/>
  <c r="AG74" i="1"/>
  <c r="AE100" i="3" s="1"/>
  <c r="AG75" i="1"/>
  <c r="AE101" i="3" s="1"/>
  <c r="AG76" i="1"/>
  <c r="AE102" i="3" s="1"/>
  <c r="AG77" i="1"/>
  <c r="AE103" i="3" s="1"/>
  <c r="AG78" i="1"/>
  <c r="AE104" i="3" s="1"/>
  <c r="AG79" i="1"/>
  <c r="AE105" i="3" s="1"/>
  <c r="AG80" i="1"/>
  <c r="AE106" i="3" s="1"/>
  <c r="AG81" i="1"/>
  <c r="AE107" i="3" s="1"/>
  <c r="AG82" i="1"/>
  <c r="AE108" i="3" s="1"/>
  <c r="AG83" i="1"/>
  <c r="AE109" i="3" s="1"/>
  <c r="AG84" i="1"/>
  <c r="AE110" i="3" s="1"/>
  <c r="AG85" i="1"/>
  <c r="AE111" i="3" s="1"/>
  <c r="AG86" i="1"/>
  <c r="AE112" i="3" s="1"/>
  <c r="AG87" i="1"/>
  <c r="AE113" i="3" s="1"/>
  <c r="AG88" i="1"/>
  <c r="AE114" i="3" s="1"/>
  <c r="AG89" i="1"/>
  <c r="AE115" i="3" s="1"/>
  <c r="AG90" i="1"/>
  <c r="AE116" i="3" s="1"/>
  <c r="AG91" i="1"/>
  <c r="AE117" i="3" s="1"/>
  <c r="AG92" i="1"/>
  <c r="AE118" i="3" s="1"/>
  <c r="AG93" i="1"/>
  <c r="AE119" i="3" s="1"/>
  <c r="AG94" i="1"/>
  <c r="AE120" i="3" s="1"/>
  <c r="AG95" i="1"/>
  <c r="AE121" i="3" s="1"/>
  <c r="AG96" i="1"/>
  <c r="AE122" i="3" s="1"/>
  <c r="AG97" i="1"/>
  <c r="AE123" i="3" s="1"/>
  <c r="AG98" i="1"/>
  <c r="AE124" i="3" s="1"/>
  <c r="AG99" i="1"/>
  <c r="AE125" i="3" s="1"/>
  <c r="AG100" i="1"/>
  <c r="AE126" i="3" s="1"/>
  <c r="AG101" i="1"/>
  <c r="AE127" i="3" s="1"/>
  <c r="AG102" i="1"/>
  <c r="AE128" i="3" s="1"/>
  <c r="AG103" i="1"/>
  <c r="AE129" i="3" s="1"/>
  <c r="AG104" i="1"/>
  <c r="AE130" i="3" s="1"/>
  <c r="AG105" i="1"/>
  <c r="AE131" i="3" s="1"/>
  <c r="AG106" i="1"/>
  <c r="AE132" i="3" s="1"/>
  <c r="AG107" i="1"/>
  <c r="AE133" i="3" s="1"/>
  <c r="AG108" i="1"/>
  <c r="AE134" i="3" s="1"/>
  <c r="AG109" i="1"/>
  <c r="AE135" i="3" s="1"/>
  <c r="AG110" i="1"/>
  <c r="AE136" i="3" s="1"/>
  <c r="AG111" i="1"/>
  <c r="AE137" i="3" s="1"/>
  <c r="AG112" i="1"/>
  <c r="AE138" i="3" s="1"/>
  <c r="AG113" i="1"/>
  <c r="AE139" i="3" s="1"/>
  <c r="AG114" i="1"/>
  <c r="AE140" i="3" s="1"/>
  <c r="AG115" i="1"/>
  <c r="AE141" i="3" s="1"/>
  <c r="AG116" i="1"/>
  <c r="AE142" i="3" s="1"/>
  <c r="AG117" i="1"/>
  <c r="AE143" i="3" s="1"/>
  <c r="AG118" i="1"/>
  <c r="AE144" i="3" s="1"/>
  <c r="AG119" i="1"/>
  <c r="AE145" i="3" s="1"/>
  <c r="AG120" i="1"/>
  <c r="AE146" i="3" s="1"/>
  <c r="AG121" i="1"/>
  <c r="AE147" i="3" s="1"/>
  <c r="AG122" i="1"/>
  <c r="AE148" i="3" s="1"/>
  <c r="AG123" i="1"/>
  <c r="AE149" i="3" s="1"/>
  <c r="AG124" i="1"/>
  <c r="AE150" i="3" s="1"/>
  <c r="AG125" i="1"/>
  <c r="AE151" i="3" s="1"/>
  <c r="AG126" i="1"/>
  <c r="AE152" i="3" s="1"/>
  <c r="AG127" i="1"/>
  <c r="AE153" i="3" s="1"/>
  <c r="AG128" i="1"/>
  <c r="AE154" i="3" s="1"/>
  <c r="AG129" i="1"/>
  <c r="AE155" i="3" s="1"/>
  <c r="AG130" i="1"/>
  <c r="AE156" i="3" s="1"/>
  <c r="AG131" i="1"/>
  <c r="AE157" i="3" s="1"/>
  <c r="T176" i="1" l="1"/>
  <c r="O190" i="3"/>
  <c r="W164" i="1"/>
  <c r="W167" i="1"/>
  <c r="W133" i="1"/>
  <c r="W176" i="1" s="1"/>
  <c r="V177" i="1"/>
  <c r="W3" i="1"/>
  <c r="W21" i="1"/>
  <c r="W30" i="1"/>
  <c r="W70" i="1"/>
  <c r="W88" i="1"/>
  <c r="W98" i="1"/>
  <c r="W113" i="1"/>
  <c r="W114" i="1"/>
  <c r="W115" i="1"/>
  <c r="W116" i="1"/>
  <c r="W117" i="1"/>
  <c r="W121" i="1"/>
  <c r="W126" i="1"/>
  <c r="W127" i="1"/>
  <c r="W100" i="1"/>
  <c r="W101" i="1"/>
  <c r="W123" i="1"/>
  <c r="W125" i="1"/>
  <c r="U63" i="3"/>
  <c r="W37" i="1"/>
  <c r="U70" i="3"/>
  <c r="W44" i="1"/>
  <c r="U103" i="3"/>
  <c r="W77" i="1"/>
  <c r="U106" i="3"/>
  <c r="W80" i="1"/>
  <c r="U107" i="3"/>
  <c r="W81" i="1"/>
  <c r="U119" i="3"/>
  <c r="W93" i="1"/>
  <c r="U123" i="3"/>
  <c r="W97" i="1"/>
  <c r="U146" i="3"/>
  <c r="W120" i="1"/>
  <c r="U155" i="3"/>
  <c r="U156" i="3"/>
  <c r="W130" i="1"/>
  <c r="U157" i="3"/>
  <c r="W131" i="1"/>
  <c r="N147" i="3"/>
  <c r="T110" i="1"/>
  <c r="T68" i="1"/>
  <c r="N124" i="3"/>
  <c r="T20" i="1"/>
  <c r="F139" i="3"/>
  <c r="T19" i="1"/>
  <c r="N56" i="3"/>
  <c r="T112" i="1"/>
  <c r="V7" i="1"/>
  <c r="T25" i="1"/>
  <c r="F39" i="3"/>
  <c r="V52" i="1"/>
  <c r="M124" i="3"/>
  <c r="V45" i="1"/>
  <c r="T129" i="1"/>
  <c r="U97" i="3"/>
  <c r="T16" i="1"/>
  <c r="N143" i="3"/>
  <c r="N106" i="3"/>
  <c r="U50" i="3"/>
  <c r="T75" i="1"/>
  <c r="M109" i="3"/>
  <c r="T66" i="1"/>
  <c r="N157" i="3"/>
  <c r="F117" i="3"/>
  <c r="N29" i="3"/>
  <c r="T64" i="1"/>
  <c r="N120" i="3"/>
  <c r="U81" i="3"/>
  <c r="V100" i="1"/>
  <c r="V15" i="1"/>
  <c r="T43" i="1"/>
  <c r="L60" i="1"/>
  <c r="G86" i="3" s="1"/>
  <c r="F86" i="3"/>
  <c r="U104" i="3"/>
  <c r="F42" i="3"/>
  <c r="L16" i="1"/>
  <c r="G42" i="3" s="1"/>
  <c r="N132" i="3"/>
  <c r="T106" i="1"/>
  <c r="N118" i="3"/>
  <c r="T92" i="1"/>
  <c r="T78" i="1"/>
  <c r="N104" i="3"/>
  <c r="N79" i="3"/>
  <c r="T53" i="1"/>
  <c r="T41" i="1"/>
  <c r="N67" i="3"/>
  <c r="N40" i="3"/>
  <c r="T14" i="1"/>
  <c r="T119" i="1"/>
  <c r="U128" i="3"/>
  <c r="L123" i="1"/>
  <c r="G149" i="3" s="1"/>
  <c r="L76" i="1"/>
  <c r="G102" i="3" s="1"/>
  <c r="F102" i="3"/>
  <c r="L63" i="1"/>
  <c r="G89" i="3" s="1"/>
  <c r="F89" i="3"/>
  <c r="L26" i="1"/>
  <c r="F52" i="3"/>
  <c r="N116" i="3"/>
  <c r="T90" i="1"/>
  <c r="T76" i="1"/>
  <c r="N102" i="3"/>
  <c r="N77" i="3"/>
  <c r="T51" i="1"/>
  <c r="F95" i="3"/>
  <c r="U95" i="3"/>
  <c r="U58" i="3"/>
  <c r="L54" i="1"/>
  <c r="G80" i="3" s="1"/>
  <c r="F80" i="3"/>
  <c r="U149" i="3"/>
  <c r="U71" i="3"/>
  <c r="U44" i="3"/>
  <c r="M151" i="3"/>
  <c r="L89" i="1"/>
  <c r="G115" i="3" s="1"/>
  <c r="F115" i="3"/>
  <c r="L68" i="1"/>
  <c r="G94" i="3" s="1"/>
  <c r="F94" i="3"/>
  <c r="L50" i="1"/>
  <c r="G76" i="3" s="1"/>
  <c r="F76" i="3"/>
  <c r="U90" i="3"/>
  <c r="U78" i="3"/>
  <c r="U53" i="3"/>
  <c r="T28" i="1"/>
  <c r="U132" i="3"/>
  <c r="U131" i="3"/>
  <c r="T50" i="1"/>
  <c r="U113" i="3"/>
  <c r="U92" i="3"/>
  <c r="F55" i="3"/>
  <c r="M34" i="3"/>
  <c r="T40" i="1"/>
  <c r="U152" i="3"/>
  <c r="U62" i="3"/>
  <c r="T91" i="1"/>
  <c r="U141" i="3"/>
  <c r="M38" i="3"/>
  <c r="L42" i="1"/>
  <c r="G68" i="3" s="1"/>
  <c r="T84" i="1"/>
  <c r="T38" i="1"/>
  <c r="N140" i="3"/>
  <c r="T27" i="1"/>
  <c r="T60" i="1"/>
  <c r="F48" i="3"/>
  <c r="M31" i="3"/>
  <c r="T105" i="1"/>
  <c r="T11" i="1"/>
  <c r="T103" i="1"/>
  <c r="U138" i="3"/>
  <c r="U98" i="3"/>
  <c r="M72" i="3"/>
  <c r="F74" i="3"/>
  <c r="L48" i="1"/>
  <c r="G74" i="3" s="1"/>
  <c r="N61" i="3"/>
  <c r="T35" i="1"/>
  <c r="T86" i="1"/>
  <c r="T23" i="1"/>
  <c r="N153" i="3"/>
  <c r="N47" i="3"/>
  <c r="T34" i="1"/>
  <c r="N60" i="3"/>
  <c r="F135" i="3"/>
  <c r="N59" i="3"/>
  <c r="T33" i="1"/>
  <c r="T49" i="1"/>
  <c r="L25" i="1"/>
  <c r="G51" i="3" s="1"/>
  <c r="F51" i="3"/>
  <c r="N35" i="3"/>
  <c r="T9" i="1"/>
  <c r="U148" i="3"/>
  <c r="U65" i="3"/>
  <c r="U51" i="3"/>
  <c r="L98" i="1"/>
  <c r="G124" i="3" s="1"/>
  <c r="F124" i="3"/>
  <c r="L64" i="1"/>
  <c r="G90" i="3" s="1"/>
  <c r="F90" i="3"/>
  <c r="N44" i="3"/>
  <c r="T18" i="1"/>
  <c r="T73" i="1"/>
  <c r="T47" i="1"/>
  <c r="N127" i="3"/>
  <c r="F106" i="3"/>
  <c r="N96" i="3"/>
  <c r="U85" i="3"/>
  <c r="M57" i="3"/>
  <c r="U124" i="3"/>
  <c r="U32" i="3"/>
  <c r="L121" i="1"/>
  <c r="G147" i="3" s="1"/>
  <c r="F147" i="3"/>
  <c r="L115" i="1"/>
  <c r="G141" i="3" s="1"/>
  <c r="F141" i="3"/>
  <c r="T81" i="1"/>
  <c r="O107" i="3" s="1"/>
  <c r="N107" i="3"/>
  <c r="N82" i="3"/>
  <c r="T56" i="1"/>
  <c r="T31" i="1"/>
  <c r="N57" i="3"/>
  <c r="T45" i="1"/>
  <c r="F156" i="3"/>
  <c r="F153" i="3"/>
  <c r="N152" i="3"/>
  <c r="M142" i="3"/>
  <c r="M127" i="3"/>
  <c r="F78" i="3"/>
  <c r="M33" i="3"/>
  <c r="T83" i="1"/>
  <c r="N109" i="3"/>
  <c r="U105" i="3"/>
  <c r="U55" i="3"/>
  <c r="T97" i="1"/>
  <c r="O123" i="3" s="1"/>
  <c r="T8" i="1"/>
  <c r="U121" i="3"/>
  <c r="F118" i="3"/>
  <c r="F87" i="3"/>
  <c r="U100" i="3"/>
  <c r="M152" i="3"/>
  <c r="L118" i="1"/>
  <c r="F144" i="3"/>
  <c r="M89" i="3"/>
  <c r="T96" i="1"/>
  <c r="T6" i="1"/>
  <c r="N126" i="3"/>
  <c r="U116" i="3"/>
  <c r="M63" i="3"/>
  <c r="M30" i="3"/>
  <c r="N87" i="3"/>
  <c r="T61" i="1"/>
  <c r="F85" i="3"/>
  <c r="L59" i="1"/>
  <c r="G85" i="3" s="1"/>
  <c r="U89" i="3"/>
  <c r="U125" i="3"/>
  <c r="F125" i="3"/>
  <c r="F40" i="3"/>
  <c r="U68" i="3"/>
  <c r="L124" i="1"/>
  <c r="G150" i="3" s="1"/>
  <c r="F150" i="3"/>
  <c r="L94" i="1"/>
  <c r="G120" i="3" s="1"/>
  <c r="F120" i="3"/>
  <c r="L73" i="1"/>
  <c r="G99" i="3" s="1"/>
  <c r="F99" i="3"/>
  <c r="U154" i="3"/>
  <c r="M52" i="3"/>
  <c r="L9" i="1"/>
  <c r="G35" i="3" s="1"/>
  <c r="F35" i="3"/>
  <c r="T95" i="1"/>
  <c r="N151" i="3"/>
  <c r="N141" i="3"/>
  <c r="U129" i="3"/>
  <c r="U102" i="3"/>
  <c r="F77" i="3"/>
  <c r="M70" i="3"/>
  <c r="U147" i="3"/>
  <c r="U56" i="3"/>
  <c r="U42" i="3"/>
  <c r="M110" i="3"/>
  <c r="M119" i="3"/>
  <c r="M105" i="3"/>
  <c r="M80" i="3"/>
  <c r="T32" i="1"/>
  <c r="M141" i="3"/>
  <c r="M88" i="3"/>
  <c r="M79" i="3"/>
  <c r="T36" i="1"/>
  <c r="N62" i="3"/>
  <c r="U33" i="3"/>
  <c r="N84" i="3"/>
  <c r="T58" i="1"/>
  <c r="U35" i="3"/>
  <c r="L129" i="1"/>
  <c r="G155" i="3" s="1"/>
  <c r="F155" i="3"/>
  <c r="M149" i="3"/>
  <c r="M136" i="3"/>
  <c r="L72" i="1"/>
  <c r="G98" i="3" s="1"/>
  <c r="F98" i="3"/>
  <c r="T124" i="1"/>
  <c r="T93" i="1"/>
  <c r="O119" i="3" s="1"/>
  <c r="T29" i="1"/>
  <c r="U139" i="3"/>
  <c r="M73" i="3"/>
  <c r="M54" i="3"/>
  <c r="F33" i="3"/>
  <c r="T108" i="1"/>
  <c r="T89" i="1"/>
  <c r="T13" i="1"/>
  <c r="M68" i="3"/>
  <c r="N156" i="3"/>
  <c r="F129" i="3"/>
  <c r="F101" i="3"/>
  <c r="T77" i="1"/>
  <c r="O103" i="3" s="1"/>
  <c r="T55" i="1"/>
  <c r="M56" i="3"/>
  <c r="M51" i="3"/>
  <c r="M44" i="3"/>
  <c r="L8" i="1"/>
  <c r="G34" i="3" s="1"/>
  <c r="F34" i="3"/>
  <c r="N154" i="3"/>
  <c r="T128" i="1"/>
  <c r="T102" i="1"/>
  <c r="N128" i="3"/>
  <c r="N88" i="3"/>
  <c r="T62" i="1"/>
  <c r="N63" i="3"/>
  <c r="T37" i="1"/>
  <c r="O63" i="3" s="1"/>
  <c r="N50" i="3"/>
  <c r="T24" i="1"/>
  <c r="N142" i="3"/>
  <c r="M131" i="3"/>
  <c r="T10" i="1"/>
  <c r="U142" i="3"/>
  <c r="U115" i="3"/>
  <c r="U111" i="3"/>
  <c r="U91" i="3"/>
  <c r="U77" i="3"/>
  <c r="L97" i="1"/>
  <c r="G123" i="3" s="1"/>
  <c r="F123" i="3"/>
  <c r="M84" i="3"/>
  <c r="U145" i="3"/>
  <c r="U135" i="3"/>
  <c r="U88" i="3"/>
  <c r="M91" i="3"/>
  <c r="M86" i="3"/>
  <c r="L30" i="1"/>
  <c r="G56" i="3" s="1"/>
  <c r="F56" i="3"/>
  <c r="M35" i="3"/>
  <c r="U86" i="3"/>
  <c r="U74" i="3"/>
  <c r="U66" i="3"/>
  <c r="T107" i="1"/>
  <c r="F104" i="3"/>
  <c r="L71" i="1"/>
  <c r="G97" i="3" s="1"/>
  <c r="F97" i="3"/>
  <c r="M64" i="3"/>
  <c r="U39" i="3"/>
  <c r="M138" i="3"/>
  <c r="M121" i="3"/>
  <c r="M114" i="3"/>
  <c r="M107" i="3"/>
  <c r="U140" i="3"/>
  <c r="U83" i="3"/>
  <c r="U79" i="3"/>
  <c r="U69" i="3"/>
  <c r="U46" i="3"/>
  <c r="U30" i="3"/>
  <c r="U43" i="3"/>
  <c r="F71" i="3"/>
  <c r="F41" i="3"/>
  <c r="T74" i="1"/>
  <c r="N114" i="3"/>
  <c r="U101" i="3"/>
  <c r="U93" i="3"/>
  <c r="M102" i="3"/>
  <c r="V69" i="1"/>
  <c r="M95" i="3"/>
  <c r="L55" i="1"/>
  <c r="G81" i="3" s="1"/>
  <c r="F81" i="3"/>
  <c r="L49" i="1"/>
  <c r="G75" i="3" s="1"/>
  <c r="F75" i="3"/>
  <c r="M69" i="3"/>
  <c r="L40" i="1"/>
  <c r="G66" i="3" s="1"/>
  <c r="F66" i="3"/>
  <c r="L33" i="1"/>
  <c r="G59" i="3" s="1"/>
  <c r="F59" i="3"/>
  <c r="L20" i="1"/>
  <c r="G46" i="3" s="1"/>
  <c r="F46" i="3"/>
  <c r="V13" i="1"/>
  <c r="M39" i="3"/>
  <c r="M32" i="3"/>
  <c r="T2" i="1"/>
  <c r="N28" i="3"/>
  <c r="T122" i="1"/>
  <c r="N148" i="3"/>
  <c r="N93" i="3"/>
  <c r="T67" i="1"/>
  <c r="N70" i="3"/>
  <c r="T44" i="1"/>
  <c r="O70" i="3" s="1"/>
  <c r="N43" i="3"/>
  <c r="T17" i="1"/>
  <c r="F157" i="3"/>
  <c r="U67" i="3"/>
  <c r="U41" i="3"/>
  <c r="U29" i="3"/>
  <c r="F146" i="3"/>
  <c r="L120" i="1"/>
  <c r="G146" i="3" s="1"/>
  <c r="L114" i="1"/>
  <c r="G140" i="3" s="1"/>
  <c r="F140" i="3"/>
  <c r="L107" i="1"/>
  <c r="G133" i="3" s="1"/>
  <c r="F133" i="3"/>
  <c r="L90" i="1"/>
  <c r="G116" i="3" s="1"/>
  <c r="F116" i="3"/>
  <c r="L83" i="1"/>
  <c r="G109" i="3" s="1"/>
  <c r="F109" i="3"/>
  <c r="V51" i="1"/>
  <c r="M77" i="3"/>
  <c r="U144" i="3"/>
  <c r="U151" i="3"/>
  <c r="M98" i="3"/>
  <c r="L58" i="1"/>
  <c r="G84" i="3" s="1"/>
  <c r="F84" i="3"/>
  <c r="L36" i="1"/>
  <c r="F62" i="3"/>
  <c r="L23" i="1"/>
  <c r="G49" i="3" s="1"/>
  <c r="F49" i="3"/>
  <c r="M42" i="3"/>
  <c r="N146" i="3"/>
  <c r="T120" i="1"/>
  <c r="O146" i="3" s="1"/>
  <c r="N105" i="3"/>
  <c r="T79" i="1"/>
  <c r="N91" i="3"/>
  <c r="T65" i="1"/>
  <c r="N80" i="3"/>
  <c r="T54" i="1"/>
  <c r="N68" i="3"/>
  <c r="T42" i="1"/>
  <c r="N41" i="3"/>
  <c r="T15" i="1"/>
  <c r="T109" i="1"/>
  <c r="F53" i="3"/>
  <c r="L117" i="1"/>
  <c r="G143" i="3" s="1"/>
  <c r="F143" i="3"/>
  <c r="L110" i="1"/>
  <c r="G136" i="3" s="1"/>
  <c r="F136" i="3"/>
  <c r="L93" i="1"/>
  <c r="G119" i="3" s="1"/>
  <c r="F119" i="3"/>
  <c r="L86" i="1"/>
  <c r="G112" i="3" s="1"/>
  <c r="F112" i="3"/>
  <c r="F105" i="3"/>
  <c r="L79" i="1"/>
  <c r="G105" i="3" s="1"/>
  <c r="L65" i="1"/>
  <c r="G91" i="3" s="1"/>
  <c r="F91" i="3"/>
  <c r="L46" i="1"/>
  <c r="G72" i="3" s="1"/>
  <c r="F72" i="3"/>
  <c r="U153" i="3"/>
  <c r="U48" i="3"/>
  <c r="U130" i="3"/>
  <c r="U114" i="3"/>
  <c r="U110" i="3"/>
  <c r="U94" i="3"/>
  <c r="U76" i="3"/>
  <c r="U52" i="3"/>
  <c r="L125" i="1"/>
  <c r="G151" i="3" s="1"/>
  <c r="F151" i="3"/>
  <c r="V119" i="1"/>
  <c r="M145" i="3"/>
  <c r="V113" i="1"/>
  <c r="M139" i="3"/>
  <c r="M132" i="3"/>
  <c r="L102" i="1"/>
  <c r="G128" i="3" s="1"/>
  <c r="M122" i="3"/>
  <c r="M115" i="3"/>
  <c r="M108" i="3"/>
  <c r="U133" i="3"/>
  <c r="M126" i="3"/>
  <c r="M83" i="3"/>
  <c r="M76" i="3"/>
  <c r="M61" i="3"/>
  <c r="V29" i="1"/>
  <c r="M55" i="3"/>
  <c r="V22" i="1"/>
  <c r="M48" i="3"/>
  <c r="L12" i="1"/>
  <c r="G38" i="3" s="1"/>
  <c r="F38" i="3"/>
  <c r="L5" i="1"/>
  <c r="G31" i="3" s="1"/>
  <c r="F31" i="3"/>
  <c r="N144" i="3"/>
  <c r="T118" i="1"/>
  <c r="N130" i="3"/>
  <c r="T104" i="1"/>
  <c r="N89" i="3"/>
  <c r="T63" i="1"/>
  <c r="N65" i="3"/>
  <c r="T39" i="1"/>
  <c r="N52" i="3"/>
  <c r="T26" i="1"/>
  <c r="N38" i="3"/>
  <c r="T12" i="1"/>
  <c r="U134" i="3"/>
  <c r="U118" i="3"/>
  <c r="U87" i="3"/>
  <c r="U80" i="3"/>
  <c r="U61" i="3"/>
  <c r="U47" i="3"/>
  <c r="L128" i="1"/>
  <c r="G154" i="3" s="1"/>
  <c r="F154" i="3"/>
  <c r="V122" i="1"/>
  <c r="M148" i="3"/>
  <c r="V109" i="1"/>
  <c r="M135" i="3"/>
  <c r="V99" i="1"/>
  <c r="M125" i="3"/>
  <c r="M118" i="3"/>
  <c r="V92" i="1"/>
  <c r="M111" i="3"/>
  <c r="F83" i="3"/>
  <c r="L57" i="1"/>
  <c r="G83" i="3" s="1"/>
  <c r="U117" i="3"/>
  <c r="L112" i="1"/>
  <c r="G138" i="3" s="1"/>
  <c r="F138" i="3"/>
  <c r="L95" i="1"/>
  <c r="G121" i="3" s="1"/>
  <c r="F121" i="3"/>
  <c r="L88" i="1"/>
  <c r="G114" i="3" s="1"/>
  <c r="F114" i="3"/>
  <c r="L81" i="1"/>
  <c r="G107" i="3" s="1"/>
  <c r="F107" i="3"/>
  <c r="M100" i="3"/>
  <c r="M93" i="3"/>
  <c r="L53" i="1"/>
  <c r="G79" i="3" s="1"/>
  <c r="F79" i="3"/>
  <c r="M37" i="3"/>
  <c r="U38" i="3"/>
  <c r="M150" i="3"/>
  <c r="L34" i="1"/>
  <c r="F60" i="3"/>
  <c r="L28" i="1"/>
  <c r="G54" i="3" s="1"/>
  <c r="F54" i="3"/>
  <c r="V14" i="1"/>
  <c r="M40" i="3"/>
  <c r="L101" i="1"/>
  <c r="G127" i="3" s="1"/>
  <c r="F127" i="3"/>
  <c r="U34" i="3"/>
  <c r="V127" i="1"/>
  <c r="M153" i="3"/>
  <c r="L105" i="1"/>
  <c r="G131" i="3" s="1"/>
  <c r="F131" i="3"/>
  <c r="L38" i="1"/>
  <c r="G64" i="3" s="1"/>
  <c r="F64" i="3"/>
  <c r="L18" i="1"/>
  <c r="G44" i="3" s="1"/>
  <c r="F44" i="3"/>
  <c r="U150" i="3"/>
  <c r="U64" i="3"/>
  <c r="U60" i="3"/>
  <c r="L41" i="1"/>
  <c r="G67" i="3" s="1"/>
  <c r="F67" i="3"/>
  <c r="L21" i="1"/>
  <c r="G47" i="3" s="1"/>
  <c r="F47" i="3"/>
  <c r="T99" i="1"/>
  <c r="N125" i="3"/>
  <c r="T85" i="1"/>
  <c r="N111" i="3"/>
  <c r="T71" i="1"/>
  <c r="N97" i="3"/>
  <c r="N85" i="3"/>
  <c r="T59" i="1"/>
  <c r="T48" i="1"/>
  <c r="N74" i="3"/>
  <c r="N33" i="3"/>
  <c r="T7" i="1"/>
  <c r="F82" i="3"/>
  <c r="M137" i="3"/>
  <c r="M130" i="3"/>
  <c r="M120" i="3"/>
  <c r="M113" i="3"/>
  <c r="V80" i="1"/>
  <c r="M106" i="3"/>
  <c r="L77" i="1"/>
  <c r="G103" i="3" s="1"/>
  <c r="F103" i="3"/>
  <c r="L70" i="1"/>
  <c r="G96" i="3" s="1"/>
  <c r="F96" i="3"/>
  <c r="N139" i="3"/>
  <c r="U112" i="3"/>
  <c r="U82" i="3"/>
  <c r="U49" i="3"/>
  <c r="U45" i="3"/>
  <c r="L111" i="1"/>
  <c r="G137" i="3" s="1"/>
  <c r="F137" i="3"/>
  <c r="L104" i="1"/>
  <c r="G130" i="3" s="1"/>
  <c r="F130" i="3"/>
  <c r="L87" i="1"/>
  <c r="G113" i="3" s="1"/>
  <c r="F113" i="3"/>
  <c r="M99" i="3"/>
  <c r="M92" i="3"/>
  <c r="M87" i="3"/>
  <c r="V61" i="1"/>
  <c r="L37" i="1"/>
  <c r="G63" i="3" s="1"/>
  <c r="F63" i="3"/>
  <c r="L31" i="1"/>
  <c r="G57" i="3" s="1"/>
  <c r="F57" i="3"/>
  <c r="L24" i="1"/>
  <c r="G50" i="3" s="1"/>
  <c r="F50" i="3"/>
  <c r="L17" i="1"/>
  <c r="G43" i="3" s="1"/>
  <c r="F43" i="3"/>
  <c r="M36" i="3"/>
  <c r="N137" i="3"/>
  <c r="T111" i="1"/>
  <c r="T69" i="1"/>
  <c r="N95" i="3"/>
  <c r="T46" i="1"/>
  <c r="N72" i="3"/>
  <c r="N31" i="3"/>
  <c r="T5" i="1"/>
  <c r="M66" i="3"/>
  <c r="U127" i="3"/>
  <c r="U99" i="3"/>
  <c r="U57" i="3"/>
  <c r="U37" i="3"/>
  <c r="L126" i="1"/>
  <c r="G152" i="3" s="1"/>
  <c r="F152" i="3"/>
  <c r="M146" i="3"/>
  <c r="M140" i="3"/>
  <c r="M133" i="3"/>
  <c r="M116" i="3"/>
  <c r="L66" i="1"/>
  <c r="G92" i="3" s="1"/>
  <c r="F92" i="3"/>
  <c r="M81" i="3"/>
  <c r="L47" i="1"/>
  <c r="G73" i="3" s="1"/>
  <c r="F73" i="3"/>
  <c r="M59" i="3"/>
  <c r="V27" i="1"/>
  <c r="M53" i="3"/>
  <c r="M46" i="3"/>
  <c r="L10" i="1"/>
  <c r="G36" i="3" s="1"/>
  <c r="F36" i="3"/>
  <c r="L3" i="1"/>
  <c r="G29" i="3" s="1"/>
  <c r="F29" i="3"/>
  <c r="N108" i="3"/>
  <c r="T82" i="1"/>
  <c r="N83" i="3"/>
  <c r="T57" i="1"/>
  <c r="N30" i="3"/>
  <c r="T4" i="1"/>
  <c r="N149" i="3"/>
  <c r="U136" i="3"/>
  <c r="M123" i="3"/>
  <c r="U120" i="3"/>
  <c r="U59" i="3"/>
  <c r="U96" i="3"/>
  <c r="U75" i="3"/>
  <c r="U72" i="3"/>
  <c r="U54" i="3"/>
  <c r="M134" i="3"/>
  <c r="V91" i="1"/>
  <c r="M117" i="3"/>
  <c r="L74" i="1"/>
  <c r="G100" i="3" s="1"/>
  <c r="F100" i="3"/>
  <c r="L67" i="1"/>
  <c r="G93" i="3" s="1"/>
  <c r="F93" i="3"/>
  <c r="F88" i="3"/>
  <c r="L62" i="1"/>
  <c r="G88" i="3" s="1"/>
  <c r="V56" i="1"/>
  <c r="M82" i="3"/>
  <c r="M67" i="3"/>
  <c r="L11" i="1"/>
  <c r="G37" i="3" s="1"/>
  <c r="F37" i="3"/>
  <c r="L4" i="1"/>
  <c r="G30" i="3" s="1"/>
  <c r="F30" i="3"/>
  <c r="N98" i="3"/>
  <c r="T72" i="1"/>
  <c r="N48" i="3"/>
  <c r="T22" i="1"/>
  <c r="L39" i="1"/>
  <c r="G65" i="3" s="1"/>
  <c r="F65" i="3"/>
  <c r="L32" i="1"/>
  <c r="G58" i="3" s="1"/>
  <c r="F58" i="3"/>
  <c r="L19" i="1"/>
  <c r="G45" i="3" s="1"/>
  <c r="F45" i="3"/>
  <c r="N78" i="3"/>
  <c r="T52" i="1"/>
  <c r="U122" i="3"/>
  <c r="U84" i="3"/>
  <c r="U31" i="3"/>
  <c r="L106" i="1"/>
  <c r="G132" i="3" s="1"/>
  <c r="F132" i="3"/>
  <c r="L96" i="1"/>
  <c r="G122" i="3" s="1"/>
  <c r="F122" i="3"/>
  <c r="L82" i="1"/>
  <c r="G108" i="3" s="1"/>
  <c r="F108" i="3"/>
  <c r="V75" i="1"/>
  <c r="M101" i="3"/>
  <c r="M94" i="3"/>
  <c r="L43" i="1"/>
  <c r="G69" i="3" s="1"/>
  <c r="F69" i="3"/>
  <c r="M49" i="3"/>
  <c r="L6" i="1"/>
  <c r="G32" i="3" s="1"/>
  <c r="F32" i="3"/>
  <c r="M154" i="3"/>
  <c r="U109" i="3"/>
  <c r="M65" i="3"/>
  <c r="U40" i="3"/>
  <c r="U137" i="3"/>
  <c r="U73" i="3"/>
  <c r="L116" i="1"/>
  <c r="G142" i="3" s="1"/>
  <c r="F142" i="3"/>
  <c r="L85" i="1"/>
  <c r="G111" i="3" s="1"/>
  <c r="F111" i="3"/>
  <c r="V78" i="1"/>
  <c r="M104" i="3"/>
  <c r="M97" i="3"/>
  <c r="M45" i="3"/>
  <c r="F148" i="3"/>
  <c r="F145" i="3"/>
  <c r="M128" i="3"/>
  <c r="M58" i="3"/>
  <c r="U143" i="3"/>
  <c r="U108" i="3"/>
  <c r="L108" i="1"/>
  <c r="G134" i="3" s="1"/>
  <c r="F134" i="3"/>
  <c r="L84" i="1"/>
  <c r="G110" i="3" s="1"/>
  <c r="F110" i="3"/>
  <c r="L35" i="1"/>
  <c r="G61" i="3" s="1"/>
  <c r="F61" i="3"/>
  <c r="T87" i="1"/>
  <c r="M103" i="3"/>
  <c r="M96" i="3"/>
  <c r="V103" i="1"/>
  <c r="M129" i="3"/>
  <c r="L44" i="1"/>
  <c r="G70" i="3" s="1"/>
  <c r="F70" i="3"/>
  <c r="U126" i="3"/>
  <c r="F126" i="3"/>
  <c r="M112" i="3"/>
  <c r="M50" i="3"/>
  <c r="M43" i="3"/>
  <c r="U36" i="3"/>
  <c r="V130" i="1"/>
  <c r="V131" i="1"/>
  <c r="W177" i="1" l="1"/>
  <c r="O136" i="3"/>
  <c r="W110" i="1"/>
  <c r="O94" i="3"/>
  <c r="W68" i="1"/>
  <c r="O46" i="3"/>
  <c r="W20" i="1"/>
  <c r="O45" i="3"/>
  <c r="W19" i="1"/>
  <c r="O138" i="3"/>
  <c r="W112" i="1"/>
  <c r="O51" i="3"/>
  <c r="W25" i="1"/>
  <c r="O155" i="3"/>
  <c r="W129" i="1"/>
  <c r="O42" i="3"/>
  <c r="W16" i="1"/>
  <c r="O101" i="3"/>
  <c r="W75" i="1"/>
  <c r="O92" i="3"/>
  <c r="W66" i="1"/>
  <c r="O90" i="3"/>
  <c r="W64" i="1"/>
  <c r="O69" i="3"/>
  <c r="W43" i="1"/>
  <c r="O132" i="3"/>
  <c r="W106" i="1"/>
  <c r="O118" i="3"/>
  <c r="W92" i="1"/>
  <c r="O104" i="3"/>
  <c r="W78" i="1"/>
  <c r="O79" i="3"/>
  <c r="W53" i="1"/>
  <c r="O67" i="3"/>
  <c r="W41" i="1"/>
  <c r="O40" i="3"/>
  <c r="W14" i="1"/>
  <c r="O145" i="3"/>
  <c r="W119" i="1"/>
  <c r="G52" i="3"/>
  <c r="V26" i="1"/>
  <c r="O116" i="3"/>
  <c r="W90" i="1"/>
  <c r="O102" i="3"/>
  <c r="W76" i="1"/>
  <c r="O77" i="3"/>
  <c r="W51" i="1"/>
  <c r="O54" i="3"/>
  <c r="W28" i="1"/>
  <c r="O76" i="3"/>
  <c r="W50" i="1"/>
  <c r="O66" i="3"/>
  <c r="W40" i="1"/>
  <c r="O117" i="3"/>
  <c r="W91" i="1"/>
  <c r="O110" i="3"/>
  <c r="W84" i="1"/>
  <c r="O64" i="3"/>
  <c r="W38" i="1"/>
  <c r="O53" i="3"/>
  <c r="W27" i="1"/>
  <c r="O86" i="3"/>
  <c r="W60" i="1"/>
  <c r="O131" i="3"/>
  <c r="W105" i="1"/>
  <c r="O37" i="3"/>
  <c r="W11" i="1"/>
  <c r="O129" i="3"/>
  <c r="W103" i="1"/>
  <c r="O61" i="3"/>
  <c r="W35" i="1"/>
  <c r="O112" i="3"/>
  <c r="W86" i="1"/>
  <c r="O49" i="3"/>
  <c r="W23" i="1"/>
  <c r="O60" i="3"/>
  <c r="W34" i="1"/>
  <c r="O59" i="3"/>
  <c r="W33" i="1"/>
  <c r="O75" i="3"/>
  <c r="W49" i="1"/>
  <c r="O35" i="3"/>
  <c r="W9" i="1"/>
  <c r="O44" i="3"/>
  <c r="W18" i="1"/>
  <c r="O99" i="3"/>
  <c r="W73" i="1"/>
  <c r="O73" i="3"/>
  <c r="W47" i="1"/>
  <c r="O82" i="3"/>
  <c r="W56" i="1"/>
  <c r="O57" i="3"/>
  <c r="W31" i="1"/>
  <c r="O71" i="3"/>
  <c r="W45" i="1"/>
  <c r="O109" i="3"/>
  <c r="W83" i="1"/>
  <c r="O34" i="3"/>
  <c r="W8" i="1"/>
  <c r="O122" i="3"/>
  <c r="W96" i="1"/>
  <c r="O32" i="3"/>
  <c r="W6" i="1"/>
  <c r="O87" i="3"/>
  <c r="W61" i="1"/>
  <c r="O121" i="3"/>
  <c r="W95" i="1"/>
  <c r="O58" i="3"/>
  <c r="W32" i="1"/>
  <c r="O62" i="3"/>
  <c r="W36" i="1"/>
  <c r="O84" i="3"/>
  <c r="W58" i="1"/>
  <c r="O150" i="3"/>
  <c r="W124" i="1"/>
  <c r="O55" i="3"/>
  <c r="W29" i="1"/>
  <c r="O134" i="3"/>
  <c r="W108" i="1"/>
  <c r="O115" i="3"/>
  <c r="W89" i="1"/>
  <c r="O39" i="3"/>
  <c r="W13" i="1"/>
  <c r="O81" i="3"/>
  <c r="W55" i="1"/>
  <c r="O154" i="3"/>
  <c r="W128" i="1"/>
  <c r="O128" i="3"/>
  <c r="W102" i="1"/>
  <c r="O88" i="3"/>
  <c r="W62" i="1"/>
  <c r="O50" i="3"/>
  <c r="W24" i="1"/>
  <c r="O36" i="3"/>
  <c r="W10" i="1"/>
  <c r="O133" i="3"/>
  <c r="W107" i="1"/>
  <c r="O100" i="3"/>
  <c r="W74" i="1"/>
  <c r="O148" i="3"/>
  <c r="W122" i="1"/>
  <c r="O93" i="3"/>
  <c r="W67" i="1"/>
  <c r="O43" i="3"/>
  <c r="W17" i="1"/>
  <c r="O105" i="3"/>
  <c r="W79" i="1"/>
  <c r="O91" i="3"/>
  <c r="W65" i="1"/>
  <c r="O80" i="3"/>
  <c r="W54" i="1"/>
  <c r="O68" i="3"/>
  <c r="W42" i="1"/>
  <c r="O41" i="3"/>
  <c r="W15" i="1"/>
  <c r="O135" i="3"/>
  <c r="W109" i="1"/>
  <c r="O144" i="3"/>
  <c r="W118" i="1"/>
  <c r="O130" i="3"/>
  <c r="W104" i="1"/>
  <c r="O89" i="3"/>
  <c r="W63" i="1"/>
  <c r="O65" i="3"/>
  <c r="W39" i="1"/>
  <c r="O52" i="3"/>
  <c r="W26" i="1"/>
  <c r="O38" i="3"/>
  <c r="W12" i="1"/>
  <c r="O125" i="3"/>
  <c r="W99" i="1"/>
  <c r="O111" i="3"/>
  <c r="W85" i="1"/>
  <c r="O97" i="3"/>
  <c r="W71" i="1"/>
  <c r="O85" i="3"/>
  <c r="W59" i="1"/>
  <c r="O74" i="3"/>
  <c r="W48" i="1"/>
  <c r="O33" i="3"/>
  <c r="W7" i="1"/>
  <c r="O137" i="3"/>
  <c r="W111" i="1"/>
  <c r="O95" i="3"/>
  <c r="W69" i="1"/>
  <c r="O72" i="3"/>
  <c r="W46" i="1"/>
  <c r="O31" i="3"/>
  <c r="W5" i="1"/>
  <c r="O108" i="3"/>
  <c r="W82" i="1"/>
  <c r="O83" i="3"/>
  <c r="W57" i="1"/>
  <c r="O30" i="3"/>
  <c r="W4" i="1"/>
  <c r="O98" i="3"/>
  <c r="W72" i="1"/>
  <c r="O48" i="3"/>
  <c r="W22" i="1"/>
  <c r="O78" i="3"/>
  <c r="W52" i="1"/>
  <c r="O113" i="3"/>
  <c r="W87" i="1"/>
  <c r="V57" i="1"/>
  <c r="O28" i="3"/>
  <c r="V54" i="1"/>
  <c r="V10" i="1"/>
  <c r="V83" i="1"/>
  <c r="V126" i="1"/>
  <c r="V17" i="1"/>
  <c r="V65" i="1"/>
  <c r="V87" i="1"/>
  <c r="V30" i="1"/>
  <c r="V47" i="1"/>
  <c r="V86" i="1"/>
  <c r="V124" i="1"/>
  <c r="V21" i="1"/>
  <c r="V81" i="1"/>
  <c r="V89" i="1"/>
  <c r="V20" i="1"/>
  <c r="V25" i="1"/>
  <c r="V28" i="1"/>
  <c r="V71" i="1"/>
  <c r="V79" i="1"/>
  <c r="V97" i="1"/>
  <c r="V94" i="1"/>
  <c r="V125" i="1"/>
  <c r="V37" i="1"/>
  <c r="V44" i="1"/>
  <c r="V117" i="1"/>
  <c r="V55" i="1"/>
  <c r="V48" i="1"/>
  <c r="V104" i="1"/>
  <c r="V106" i="1"/>
  <c r="V58" i="1"/>
  <c r="V62" i="1"/>
  <c r="V41" i="1"/>
  <c r="V95" i="1"/>
  <c r="V49" i="1"/>
  <c r="V63" i="1"/>
  <c r="V102" i="1"/>
  <c r="V68" i="1"/>
  <c r="V111" i="1"/>
  <c r="V38" i="1"/>
  <c r="V116" i="1"/>
  <c r="V11" i="1"/>
  <c r="V9" i="1"/>
  <c r="V42" i="1"/>
  <c r="V107" i="1"/>
  <c r="V50" i="1"/>
  <c r="V72" i="1"/>
  <c r="G62" i="3"/>
  <c r="V36" i="1"/>
  <c r="V77" i="1"/>
  <c r="V76" i="1"/>
  <c r="V24" i="1"/>
  <c r="V98" i="1"/>
  <c r="V19" i="1"/>
  <c r="V112" i="1"/>
  <c r="V31" i="1"/>
  <c r="V53" i="1"/>
  <c r="G144" i="3"/>
  <c r="V118" i="1"/>
  <c r="V73" i="1"/>
  <c r="V66" i="1"/>
  <c r="V90" i="1"/>
  <c r="V108" i="1"/>
  <c r="V74" i="1"/>
  <c r="V16" i="1"/>
  <c r="V6" i="1"/>
  <c r="V12" i="1"/>
  <c r="V115" i="1"/>
  <c r="V59" i="1"/>
  <c r="V93" i="1"/>
  <c r="V43" i="1"/>
  <c r="V128" i="1"/>
  <c r="V114" i="1"/>
  <c r="V84" i="1"/>
  <c r="V4" i="1"/>
  <c r="V101" i="1"/>
  <c r="V85" i="1"/>
  <c r="V96" i="1"/>
  <c r="V105" i="1"/>
  <c r="V18" i="1"/>
  <c r="V110" i="1"/>
  <c r="V32" i="1"/>
  <c r="V121" i="1"/>
  <c r="V82" i="1"/>
  <c r="V67" i="1"/>
  <c r="V5" i="1"/>
  <c r="V40" i="1"/>
  <c r="V129" i="1"/>
  <c r="V33" i="1"/>
  <c r="V120" i="1"/>
  <c r="V39" i="1"/>
  <c r="V64" i="1"/>
  <c r="V3" i="1"/>
  <c r="G60" i="3"/>
  <c r="V34" i="1"/>
  <c r="V60" i="1"/>
  <c r="V23" i="1"/>
  <c r="V35" i="1"/>
  <c r="V88" i="1"/>
  <c r="V123" i="1"/>
  <c r="V46" i="1"/>
  <c r="V70" i="1"/>
  <c r="V8" i="1"/>
  <c r="AG2" i="1"/>
  <c r="AD28" i="3" l="1"/>
  <c r="AE28" i="3"/>
  <c r="W28" i="3"/>
  <c r="Z28" i="3"/>
  <c r="Z2" i="1" l="1"/>
  <c r="AA28" i="3" s="1"/>
  <c r="D28" i="3" l="1"/>
  <c r="C28" i="3" l="1"/>
  <c r="E28" i="3"/>
  <c r="H28" i="3"/>
  <c r="J28" i="3"/>
  <c r="L28" i="3"/>
  <c r="T28" i="3"/>
  <c r="O18" i="3" l="1"/>
  <c r="N18" i="3"/>
  <c r="X18" i="3"/>
  <c r="Z18" i="3"/>
  <c r="W18" i="3"/>
  <c r="R18" i="3"/>
  <c r="P18" i="3"/>
  <c r="AE18" i="3"/>
  <c r="Y18" i="3"/>
  <c r="AA18" i="3"/>
  <c r="V18" i="3"/>
  <c r="D18" i="3"/>
  <c r="AB18" i="3"/>
  <c r="AD18" i="3"/>
  <c r="L18" i="3" l="1"/>
  <c r="J18" i="3"/>
  <c r="E18" i="3"/>
  <c r="T18" i="3"/>
  <c r="H18" i="3"/>
  <c r="S2" i="1"/>
  <c r="R2" i="1"/>
  <c r="Q2" i="1"/>
  <c r="W2" i="1" s="1"/>
  <c r="K2" i="1"/>
  <c r="J2" i="1"/>
  <c r="I2" i="1"/>
  <c r="H2" i="1"/>
  <c r="Q28" i="3" l="1"/>
  <c r="S28" i="3"/>
  <c r="K28" i="3"/>
  <c r="U28" i="3"/>
  <c r="M28" i="3"/>
  <c r="I28" i="3"/>
  <c r="L2" i="1"/>
  <c r="F28" i="3"/>
  <c r="G28" i="3" l="1"/>
  <c r="AB28" i="3"/>
  <c r="M18" i="3" l="1"/>
  <c r="I18" i="3"/>
  <c r="U18" i="3"/>
  <c r="K18" i="3"/>
  <c r="S18" i="3"/>
  <c r="F18" i="3"/>
  <c r="Q18" i="3"/>
  <c r="AC18" i="3"/>
  <c r="G18" i="3" l="1"/>
  <c r="AC28" i="3"/>
  <c r="V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tc={C8432CA5-9362-4FC3-9B8E-1964D670BC40}</author>
    <author>tc={C3D34C75-2631-4113-A091-BDDFEE91F4B3}</author>
  </authors>
  <commentList>
    <comment ref="AL28" authorId="0" shapeId="0" xr:uid="{C8432CA5-9362-4FC3-9B8E-1964D670BC40}">
      <text>
        <t>[Threaded comment]
Your version of Excel allows you to read this threaded comment; however, any edits to it will get removed if the file is opened in a newer version of Excel. Learn more: https://go.microsoft.com/fwlink/?linkid=870924
Comment:
    Could where there is site knowledge that the area at risk is small that a ‘Level 2 is unlikely’ and leave in sentence about Scoping. ‘
Reply:
    Yes sounds sensible</t>
      </text>
    </comment>
    <comment ref="AM28" authorId="1" shapeId="0" xr:uid="{C3D34C75-2631-4113-A091-BDDFEE91F4B3}">
      <text>
        <t xml:space="preserve">[Threaded comment]
Your version of Excel allows you to read this threaded comment; however, any edits to it will get removed if the file is opened in a newer version of Excel. Learn more: https://go.microsoft.com/fwlink/?linkid=870924
Comment:
    Should this be ‘would be’ or  ‘may be’ undertaken? 
Reply:
    You could say ‘may’. As this depends on the nature of the risk and how much of the site is at risk. </t>
      </text>
    </comment>
  </commentList>
</comments>
</file>

<file path=xl/sharedStrings.xml><?xml version="1.0" encoding="utf-8"?>
<sst xmlns="http://schemas.openxmlformats.org/spreadsheetml/2006/main" count="2054" uniqueCount="456">
  <si>
    <t>Summary Table</t>
  </si>
  <si>
    <t>Level 1 SFRA Local Plan Sites Assessment</t>
  </si>
  <si>
    <t>Fluvial Flood Zone Coverage</t>
  </si>
  <si>
    <t>Risk of Flooding from Surface Water</t>
  </si>
  <si>
    <t>Flood Zone 1</t>
  </si>
  <si>
    <t>Flood Zone 2</t>
  </si>
  <si>
    <t>Flood Zone 3a</t>
  </si>
  <si>
    <t>Flood Zone 3b</t>
  </si>
  <si>
    <t>Low Risk (1 in 1000 year outline)</t>
  </si>
  <si>
    <t>Medium Risk (1 in 100 year outline)</t>
  </si>
  <si>
    <t>High Risk (1 in 30 year outline)</t>
  </si>
  <si>
    <t>Proposed Use</t>
  </si>
  <si>
    <t>Number of Sites</t>
  </si>
  <si>
    <t>Area (ha)</t>
  </si>
  <si>
    <t xml:space="preserve">No. 100% </t>
  </si>
  <si>
    <t>No.</t>
  </si>
  <si>
    <t>TOTAL</t>
  </si>
  <si>
    <t>Key</t>
  </si>
  <si>
    <t>The colour coding shows the highest risk element of the flood zone that is present on site and is not in itself an indication of whether the site should or shouldn’t be developed for flooding reason</t>
  </si>
  <si>
    <t>Main Table</t>
  </si>
  <si>
    <t xml:space="preserve">Flood Zone 1 + Surface Water </t>
  </si>
  <si>
    <t>Site Reference</t>
  </si>
  <si>
    <t>Site Name</t>
  </si>
  <si>
    <t>%</t>
  </si>
  <si>
    <t>Flood Risk Vulnerability Classification (NPPF)</t>
  </si>
  <si>
    <t>Level 1 Strategic Recommendation (see SFRA Report)</t>
  </si>
  <si>
    <t>Development Considerations</t>
  </si>
  <si>
    <t>Recommended Next Steps</t>
  </si>
  <si>
    <t>Council Comments</t>
  </si>
  <si>
    <t>Council Decision on Site for Local Plan</t>
  </si>
  <si>
    <t>SiteRef</t>
  </si>
  <si>
    <t>Name</t>
  </si>
  <si>
    <t>Proposed_Use</t>
  </si>
  <si>
    <t>Area_Ha</t>
  </si>
  <si>
    <t>FZ3b_Area</t>
  </si>
  <si>
    <t>FZ3a_Area</t>
  </si>
  <si>
    <t>FZ2_Area</t>
  </si>
  <si>
    <t>FZ1_Area</t>
  </si>
  <si>
    <t>FZ3b_pct</t>
  </si>
  <si>
    <t>FZ3a_pct</t>
  </si>
  <si>
    <t>FZ2_pct</t>
  </si>
  <si>
    <t>FZ1</t>
  </si>
  <si>
    <t>RoFSW30yr_Area</t>
  </si>
  <si>
    <t>RoFSW100yr_Area</t>
  </si>
  <si>
    <t>RoFSW1000yr_Area</t>
  </si>
  <si>
    <t>RoFSW30yr_pct</t>
  </si>
  <si>
    <t>RoFSW100yr_pct</t>
  </si>
  <si>
    <t>RoFSW1000yr_pct</t>
  </si>
  <si>
    <t>QA</t>
  </si>
  <si>
    <t>Future_functional_floodplain_area</t>
  </si>
  <si>
    <t>Future_FF_pct</t>
  </si>
  <si>
    <t>Risk of Flooding from Fluvial Climate Change</t>
  </si>
  <si>
    <t>Reservoir Flooding</t>
  </si>
  <si>
    <t>Reservoir Flood Maps Dry Day Extent</t>
  </si>
  <si>
    <t>Risk of groundwater emergence (JBA Groundwater Map)</t>
  </si>
  <si>
    <t>Dry day reservoir area</t>
  </si>
  <si>
    <t>Dry day reservoir pct</t>
  </si>
  <si>
    <t>Functional floodplain + climate change (additional risk)</t>
  </si>
  <si>
    <t>Risk of Flooding from Surface Water Climate Change</t>
  </si>
  <si>
    <t>Medium Risk plus Climate Change (using Low Risk as a proxy)</t>
  </si>
  <si>
    <t>Very Low Risk (less than 1 in 1000 year)</t>
  </si>
  <si>
    <t>Very Low Area</t>
  </si>
  <si>
    <t>Very Low pct</t>
  </si>
  <si>
    <t>Flood Zones + climate change (additional risk)</t>
  </si>
  <si>
    <t>Future_FZ_area</t>
  </si>
  <si>
    <t>Future_FZ_pct</t>
  </si>
  <si>
    <t>Employment</t>
  </si>
  <si>
    <t>Housing</t>
  </si>
  <si>
    <t>FMfP Flood Zones + climate change (additional risk)</t>
  </si>
  <si>
    <t>Modelled 1% + CC</t>
  </si>
  <si>
    <t>Unmodelled watercourse within 10m of site in Flood Zone 1?</t>
  </si>
  <si>
    <t>Flood Zone 3a / Functional floodplain plus climate change / Flood Zone 3a plus climate change</t>
  </si>
  <si>
    <t>Cotswold District Council</t>
  </si>
  <si>
    <t>13/05306/FUL</t>
  </si>
  <si>
    <t>15/01567/OUT</t>
  </si>
  <si>
    <t>16/00054/OUT</t>
  </si>
  <si>
    <t>19/00086/OUT</t>
  </si>
  <si>
    <t>19/02248/FUL</t>
  </si>
  <si>
    <t>20/04147/FUL</t>
  </si>
  <si>
    <t>21/00549/FUL</t>
  </si>
  <si>
    <t>22/03666/FUL</t>
  </si>
  <si>
    <t>22/03770/OUT</t>
  </si>
  <si>
    <t>23/01513/FUL</t>
  </si>
  <si>
    <t>23/01597/OUT</t>
  </si>
  <si>
    <t>23/02682/FUL</t>
  </si>
  <si>
    <t>24/00627/FUL</t>
  </si>
  <si>
    <t>25/01717/FUL</t>
  </si>
  <si>
    <t>A11B</t>
  </si>
  <si>
    <t>A2</t>
  </si>
  <si>
    <t>A3A</t>
  </si>
  <si>
    <t>A3B</t>
  </si>
  <si>
    <t>B56</t>
  </si>
  <si>
    <t>BK11</t>
  </si>
  <si>
    <t>BK14A</t>
  </si>
  <si>
    <t>BK8A</t>
  </si>
  <si>
    <t>BK8B</t>
  </si>
  <si>
    <t>C101A</t>
  </si>
  <si>
    <t>C101B</t>
  </si>
  <si>
    <t>C106B</t>
  </si>
  <si>
    <t>C135</t>
  </si>
  <si>
    <t>C149A</t>
  </si>
  <si>
    <t>C149B</t>
  </si>
  <si>
    <t>C186</t>
  </si>
  <si>
    <t>C187</t>
  </si>
  <si>
    <t>C52</t>
  </si>
  <si>
    <t>C57</t>
  </si>
  <si>
    <t>C70</t>
  </si>
  <si>
    <t>C71</t>
  </si>
  <si>
    <t>C81B</t>
  </si>
  <si>
    <t>C97</t>
  </si>
  <si>
    <t>CC10A</t>
  </si>
  <si>
    <t>CC59</t>
  </si>
  <si>
    <t>CC66B</t>
  </si>
  <si>
    <t>CC68</t>
  </si>
  <si>
    <t>DA12</t>
  </si>
  <si>
    <t>DA13</t>
  </si>
  <si>
    <t>DA16</t>
  </si>
  <si>
    <t>DA32</t>
  </si>
  <si>
    <t>DA5</t>
  </si>
  <si>
    <t>DA8</t>
  </si>
  <si>
    <t>F20A</t>
  </si>
  <si>
    <t>F39C</t>
  </si>
  <si>
    <t>F52</t>
  </si>
  <si>
    <t>F53A</t>
  </si>
  <si>
    <t>F57</t>
  </si>
  <si>
    <t>K12</t>
  </si>
  <si>
    <t>K9</t>
  </si>
  <si>
    <t>L19</t>
  </si>
  <si>
    <t>L33</t>
  </si>
  <si>
    <t>M11</t>
  </si>
  <si>
    <t>M12B</t>
  </si>
  <si>
    <t>M19C</t>
  </si>
  <si>
    <t>M28B</t>
  </si>
  <si>
    <t>M31</t>
  </si>
  <si>
    <t>M63</t>
  </si>
  <si>
    <t>M70</t>
  </si>
  <si>
    <t>M71A</t>
  </si>
  <si>
    <t>M71B</t>
  </si>
  <si>
    <t>M72</t>
  </si>
  <si>
    <t>M76</t>
  </si>
  <si>
    <t>M77</t>
  </si>
  <si>
    <t>M79</t>
  </si>
  <si>
    <t>M82</t>
  </si>
  <si>
    <t>M83</t>
  </si>
  <si>
    <t>M9</t>
  </si>
  <si>
    <t>M9A</t>
  </si>
  <si>
    <t>M9B</t>
  </si>
  <si>
    <t>M9C</t>
  </si>
  <si>
    <t>M9D</t>
  </si>
  <si>
    <t>ME6</t>
  </si>
  <si>
    <t>MK12A</t>
  </si>
  <si>
    <t>MK13</t>
  </si>
  <si>
    <t>MK18</t>
  </si>
  <si>
    <t>MK20B</t>
  </si>
  <si>
    <t>MK2B</t>
  </si>
  <si>
    <t>MK2C</t>
  </si>
  <si>
    <t>N14B</t>
  </si>
  <si>
    <t>R281</t>
  </si>
  <si>
    <t>R282A</t>
  </si>
  <si>
    <t>R282B</t>
  </si>
  <si>
    <t>R283</t>
  </si>
  <si>
    <t>R469</t>
  </si>
  <si>
    <t>R518A</t>
  </si>
  <si>
    <t>R518B</t>
  </si>
  <si>
    <t>R519</t>
  </si>
  <si>
    <t>R520A</t>
  </si>
  <si>
    <t>R520B</t>
  </si>
  <si>
    <t>R521</t>
  </si>
  <si>
    <t>R522</t>
  </si>
  <si>
    <t>R571A</t>
  </si>
  <si>
    <t>R571B</t>
  </si>
  <si>
    <t>R583</t>
  </si>
  <si>
    <t>R591</t>
  </si>
  <si>
    <t>R592</t>
  </si>
  <si>
    <t>R607</t>
  </si>
  <si>
    <t>R634</t>
  </si>
  <si>
    <t>R635</t>
  </si>
  <si>
    <t>R636</t>
  </si>
  <si>
    <t>R637</t>
  </si>
  <si>
    <t>R638</t>
  </si>
  <si>
    <t>R639</t>
  </si>
  <si>
    <t>R640</t>
  </si>
  <si>
    <t>S14B</t>
  </si>
  <si>
    <t>S55B</t>
  </si>
  <si>
    <t>SD11A</t>
  </si>
  <si>
    <t>SD11B</t>
  </si>
  <si>
    <t>SD12</t>
  </si>
  <si>
    <t>SD15</t>
  </si>
  <si>
    <t>SD17</t>
  </si>
  <si>
    <t>SD18</t>
  </si>
  <si>
    <t>SD19</t>
  </si>
  <si>
    <t>SD20</t>
  </si>
  <si>
    <t>SD3</t>
  </si>
  <si>
    <t>SD9A</t>
  </si>
  <si>
    <t>SD9B</t>
  </si>
  <si>
    <t>SD9C</t>
  </si>
  <si>
    <t>T31B</t>
  </si>
  <si>
    <t>T71A</t>
  </si>
  <si>
    <t>W11</t>
  </si>
  <si>
    <t>W4B</t>
  </si>
  <si>
    <t>W7A2</t>
  </si>
  <si>
    <t>W7C</t>
  </si>
  <si>
    <t>W8B</t>
  </si>
  <si>
    <t>Land north of Cirencester Road, GL8 8SA</t>
  </si>
  <si>
    <t>Land at Broadway Farm</t>
  </si>
  <si>
    <t>The Steadings</t>
  </si>
  <si>
    <t>Land to east of Evenlode Road</t>
  </si>
  <si>
    <t>Land at Dunstall Farm, Fosseway</t>
  </si>
  <si>
    <t>Coln House School, Horcott Road, GL7 4DB</t>
  </si>
  <si>
    <t>Northfield Garage, London Road, GL8 8HW</t>
  </si>
  <si>
    <t>Old Quarries, Rectory Lane, GL8 8NJ</t>
  </si>
  <si>
    <t>Land west of Hatherop Road</t>
  </si>
  <si>
    <t>Land north of Oddington Road</t>
  </si>
  <si>
    <t>Land west of Kingshill Lane</t>
  </si>
  <si>
    <t>Land west of Worwell Farmhouse, Cirencester Road, GL8 8RY</t>
  </si>
  <si>
    <t>Former CoOperative Food, Station Road</t>
  </si>
  <si>
    <t>Hatherop Road</t>
  </si>
  <si>
    <t>Land north-west of Andoversford</t>
  </si>
  <si>
    <t>Land to rear of Templefields and Crossfields</t>
  </si>
  <si>
    <t>Land off Mallard Crescent</t>
  </si>
  <si>
    <t>Former Station Road Allotments</t>
  </si>
  <si>
    <t>The Limes, Station Road</t>
  </si>
  <si>
    <t>Land at Sheafhouse Farm</t>
  </si>
  <si>
    <t>Land west of Sheaf House Farm Buildings</t>
  </si>
  <si>
    <t>Forum, Magistrates Court, Police Station</t>
  </si>
  <si>
    <t>Old Station, Sheep Street, Brewery</t>
  </si>
  <si>
    <t>Waterloo Car Park, 27–27A Dyer Street</t>
  </si>
  <si>
    <t>Steadings southern extension, Cirencester</t>
  </si>
  <si>
    <t>Land adjacent ‘Donside’, off Barnway</t>
  </si>
  <si>
    <t>Land west of Gardner Way</t>
  </si>
  <si>
    <t>Land east of Chandlers, Station Road</t>
  </si>
  <si>
    <t>Campden End, Park Road</t>
  </si>
  <si>
    <t>Land north-west of Aston Road</t>
  </si>
  <si>
    <t>Land at Aston Road</t>
  </si>
  <si>
    <t>Land east of Oak Road</t>
  </si>
  <si>
    <t>Land east of Broadleaze</t>
  </si>
  <si>
    <t>Land west of Church Lane</t>
  </si>
  <si>
    <t>Land north of Chestnut Close and Suffolk Place</t>
  </si>
  <si>
    <t>Land at Rooktree Farm</t>
  </si>
  <si>
    <t>Land at Broadleaze</t>
  </si>
  <si>
    <t>Land south-east of Fairford</t>
  </si>
  <si>
    <t>Land west of Terminus Cottage and Station Cottage</t>
  </si>
  <si>
    <t>Land at Totterdown Hill, Horcott</t>
  </si>
  <si>
    <t>Land north-east of Fairford</t>
  </si>
  <si>
    <t>Land south-west of Kemble</t>
  </si>
  <si>
    <t>Land south of Home Farm and east of the railway line</t>
  </si>
  <si>
    <t>Land south of Butler's Court</t>
  </si>
  <si>
    <t>Land south of Ferrers Park</t>
  </si>
  <si>
    <t>Land at Bourton Road</t>
  </si>
  <si>
    <t>Land at Evenlode Road Phase 2</t>
  </si>
  <si>
    <t>Dunstall Farm, Fosseway</t>
  </si>
  <si>
    <t>Land west of Aldi</t>
  </si>
  <si>
    <t>Land north of Todenham Road</t>
  </si>
  <si>
    <t>British Legion Site</t>
  </si>
  <si>
    <t>Land south of highway depot, Evenlode Road</t>
  </si>
  <si>
    <t>Land east of Cotswold Business Village, south of London Road</t>
  </si>
  <si>
    <t>Land south of Fire Service College</t>
  </si>
  <si>
    <t>Fire Service College</t>
  </si>
  <si>
    <t>Land west of Highway Depot Evenlode Road</t>
  </si>
  <si>
    <t>Land west of housing on Evenlode Road</t>
  </si>
  <si>
    <t>The Fire Service College (Site B)</t>
  </si>
  <si>
    <t>Land at Foxcote Court</t>
  </si>
  <si>
    <t>Land at Coldicote Farm</t>
  </si>
  <si>
    <t>Land adjacent 'South Croft', Evenlode Road</t>
  </si>
  <si>
    <t>Land adjacent  'South Croft', Evenlode Road</t>
  </si>
  <si>
    <t>Land rear of Housing Evenlode Road</t>
  </si>
  <si>
    <t>Land adjacent River Evenlode</t>
  </si>
  <si>
    <t>Land at Evenlode Road</t>
  </si>
  <si>
    <t>Land south-west of Mickleton</t>
  </si>
  <si>
    <t>Land north of Broadway Road and east of Norton Brook</t>
  </si>
  <si>
    <t>Land north-east of Mickleton</t>
  </si>
  <si>
    <t>Land adjoining East End and Nostle Road</t>
  </si>
  <si>
    <t>Land between Pine Corner and the A419</t>
  </si>
  <si>
    <t>Land enclosed by Witpit Lane, Dairy Lane and the A419 (By-Pass)</t>
  </si>
  <si>
    <t>Field south-west of Preston</t>
  </si>
  <si>
    <t>Land opposite Preston Place</t>
  </si>
  <si>
    <t>The Nurseries, The Butts, Cricklade Street</t>
  </si>
  <si>
    <t>Land at Ermin Farm</t>
  </si>
  <si>
    <t>Land adjacent Ermin Farm Cottage</t>
  </si>
  <si>
    <t>Land south of Preston</t>
  </si>
  <si>
    <t xml:space="preserve">Site 3. Land located between Preston and the A419 </t>
  </si>
  <si>
    <t>Land at Preston (Site 1)</t>
  </si>
  <si>
    <t>Land located between Preston and the A419 (Site 2)</t>
  </si>
  <si>
    <t>Land at Driffield</t>
  </si>
  <si>
    <t>Rats Castle Plain</t>
  </si>
  <si>
    <t>Land north of Ampney Crucis</t>
  </si>
  <si>
    <t>Former Godwin Pumps factory Springfield Road, GL7 5BX</t>
  </si>
  <si>
    <t>Land at Springfield Road</t>
  </si>
  <si>
    <t>Land north of London Road</t>
  </si>
  <si>
    <t>Land south of Blackthorns</t>
  </si>
  <si>
    <t>Land south of Church Farm</t>
  </si>
  <si>
    <t>Land south of Preston House</t>
  </si>
  <si>
    <t>Land west of Harnpit to Witpit Lane</t>
  </si>
  <si>
    <t>Land around Foxleaze</t>
  </si>
  <si>
    <t>Land west of Ermin Farm buildings</t>
  </si>
  <si>
    <t>Land south of Ermin Farm</t>
  </si>
  <si>
    <t>Land off Oddington Road (A436) (remaining land after 23/01513/FUL)</t>
  </si>
  <si>
    <t>Land adjoining Tall Trees, Oddington Road</t>
  </si>
  <si>
    <t>Land south of Spire View</t>
  </si>
  <si>
    <t>Land north of Nursery View and east of Ashton Road</t>
  </si>
  <si>
    <t>Plummers Farm, east of Aston Road</t>
  </si>
  <si>
    <t>Land east of Siddington Road and west of Bluebell Drive</t>
  </si>
  <si>
    <t>Land north of Clark’s Lane and south of Old Canal</t>
  </si>
  <si>
    <t>Barton Farm - Part 1</t>
  </si>
  <si>
    <t>Barton Farm - Part 2</t>
  </si>
  <si>
    <t>Barton Farm - Part 3</t>
  </si>
  <si>
    <t>Land adjacent to Blind Lane</t>
  </si>
  <si>
    <t>Land north-west of Highfield Cottage</t>
  </si>
  <si>
    <t>Land between Colin Lane and future Heritage Railway</t>
  </si>
  <si>
    <t>Land north of B4632 and east of employment estate</t>
  </si>
  <si>
    <t>Land north of B4632 and east of employment estate (Site C)</t>
  </si>
  <si>
    <t>Land west of Field Close &amp; north of B4632</t>
  </si>
  <si>
    <t>No risk.</t>
  </si>
  <si>
    <t>Strategic Recommendation A</t>
  </si>
  <si>
    <t>Strategic Recommendation B</t>
  </si>
  <si>
    <t>Car Park</t>
  </si>
  <si>
    <t>Education</t>
  </si>
  <si>
    <t>More Vulnerable</t>
  </si>
  <si>
    <t>Less Vulnerable</t>
  </si>
  <si>
    <t>Modelled undefended 1% AEP + central climate change allowance (additional risk)</t>
  </si>
  <si>
    <t>Strategic Recommendation C</t>
  </si>
  <si>
    <t>Strategic Recommendation D</t>
  </si>
  <si>
    <t>Recommend for withdrawal if built development cannot avoid Flood Zone 3b.</t>
  </si>
  <si>
    <t>Development not permitted in Flood Zone 3b. Check whether site boundary can be redrawn or whether it may be possible to incorporate functional floodplain into site layout and design as open greenspace. This may be possible for sites where percentage area of functional floodplain is lower. Site should be withdrawn if these criteria cannot be met. A Level 2 SFRA may be required to inform this process.</t>
  </si>
  <si>
    <t>Level 2 SFRA required due to future high risk from fluvial sources, based on Environment Agency Flood Zones plus Climate Change.</t>
  </si>
  <si>
    <t>Level 2 SFRA required due to high and/or medium risk from surface water sources.</t>
  </si>
  <si>
    <t>Level 2 SFRA required due to future surface water risk (using the low risk surface water extent as a proxy for the medium risk plus climate change extent).</t>
  </si>
  <si>
    <t>Development could be allocated on flood risk grounds based on the evidence of this Level 1 SFRA.</t>
  </si>
  <si>
    <t>LPA to make decision on allocation.</t>
  </si>
  <si>
    <t>Progress to developer-led FRA.</t>
  </si>
  <si>
    <t>Site appropriate to allocate. Developer-led FRA required. Planning permission subject to FRA.</t>
  </si>
  <si>
    <t>There is a risk of emergence to subsurface assets but surface manifestation of groundwater is unlikely.</t>
  </si>
  <si>
    <t>There is a risk of groundwater emergence to both surface and subsurface assets. There is the possibility of groundwater emerging at the surface locally.</t>
  </si>
  <si>
    <t>There is a risk of groundwater emergence to both surface and subsurface assets. Groundwater may emerge at significant rates and has the capacity to flow overland and/or pond within any topographic low spots.</t>
  </si>
  <si>
    <t>Groundwater emergence is not likely.</t>
  </si>
  <si>
    <t>Level 2 SFRA required due to medium risk (Flood Zone 2) from fluvial sources.</t>
  </si>
  <si>
    <t>No</t>
  </si>
  <si>
    <t>N/A</t>
  </si>
  <si>
    <t>Yes</t>
  </si>
  <si>
    <t>Level 2 SFRA required due to high and/or medium risk from surface water sources. Unmodelled watercourse should be investigated.</t>
  </si>
  <si>
    <t>If this site was allocated in the Local Plan, the site allocation policy would specify that a Flood Risk Assessment would be required for this site as part of a planning application.</t>
  </si>
  <si>
    <t xml:space="preserve">If a site allocation was pursued, a Level 2 SFRA would be undertaken to further assess risk.
If this site was allocated in the Local Plan, the site allocation policy would specify that built development can avoid the risk area. </t>
  </si>
  <si>
    <t xml:space="preserve">If a site allocation was pursued, a Level 2 SFRA would be undertaken to confirm surface water flood risk. If this site was allocated in the Local Plan, the site allocation policy would specify that built development can avoid the risk area. </t>
  </si>
  <si>
    <t>If a site allocation was pursued, a Level 2 SFRA would be undertaken to confirm surface water flood risk. If this site was allocated in the Local Plan, the site allocation policy would specify that built development can avoid the risk area. The unmodelled watercourse maybe quantified through a site-specific FRA.</t>
  </si>
  <si>
    <t xml:space="preserve">If a site allocation was pursued, a Level 2 SFRA would be undertaken to further assess risk. If this site was allocated in the Local Plan, the site allocation policy would specify that built development can avoid the risk area. </t>
  </si>
  <si>
    <t xml:space="preserve">Confirm if built development can avoid the risk area? A Level 2 SFRA Scoping Assessment will assist in identifying if the site requires a Level 2. </t>
  </si>
  <si>
    <t>Does not require a SFRA Level 2 or a specific requirement for a Flood Risk Assessment in the Local Plan</t>
  </si>
  <si>
    <t>Noted. If a site allocation was pursued, a Level 2 SFRA would be required to inform this process.Withdraw if recommended criteria can not be met.</t>
  </si>
  <si>
    <t>Noted. If a site allocation was pursued, a more detailed investigation through a Level 2 SFRA  would be required to inform this process .Withdraw if recommended criteria can not be met.</t>
  </si>
  <si>
    <t xml:space="preserve">If a site allocation was pursued, a Level 2 SFRA would be undertaken to further assess risk. An Exceptions Test would be undertaken through Level 2 SFRA. If this site was allocated in the Local Plan, the site allocation policy would specify that built development can avoid the risk area. </t>
  </si>
  <si>
    <t>JBA Comments on Council Review</t>
  </si>
  <si>
    <t>Agreed</t>
  </si>
  <si>
    <t>Risk at this site is nominal. I'd suggest this site does not require a L2 assessment and simple policy wording that development can avoid the risk area and that a drainage strategy at the FRA stage should confirm risk and design</t>
  </si>
  <si>
    <t>Agreed. An unmodelled watercourse must be modelled and risk quantified at the FRA stage</t>
  </si>
  <si>
    <t>Risk at this site is nominal. I'd suggest this site does not require a L2 assessment and simple policy wording that development can avoid the risk area and that a FRA will be required to confirm risk and design</t>
  </si>
  <si>
    <t>L2 SFRA required</t>
  </si>
  <si>
    <t>Risk is nominal and isolated to one floodplain. I'd suggest this site does not require a L2 assessment and simple policy wording that development can avoid the risk area and that a FRA will be required to confirm risk and design</t>
  </si>
  <si>
    <t>23/02101/FUL</t>
  </si>
  <si>
    <t>24/01608/FUL</t>
  </si>
  <si>
    <t>25/00394/OPANOT</t>
  </si>
  <si>
    <t>BOWE1</t>
  </si>
  <si>
    <t>C164A</t>
  </si>
  <si>
    <t>C190</t>
  </si>
  <si>
    <t>CCNE1</t>
  </si>
  <si>
    <t>DA16A</t>
  </si>
  <si>
    <t>DA17A</t>
  </si>
  <si>
    <t>DA20A</t>
  </si>
  <si>
    <t>DA21</t>
  </si>
  <si>
    <t>DA22A</t>
  </si>
  <si>
    <t>F57A</t>
  </si>
  <si>
    <t>F57B</t>
  </si>
  <si>
    <t>F57C</t>
  </si>
  <si>
    <t>K15</t>
  </si>
  <si>
    <t>M88A</t>
  </si>
  <si>
    <t>M88B</t>
  </si>
  <si>
    <t>M89</t>
  </si>
  <si>
    <t>MK11A</t>
  </si>
  <si>
    <t>MK16</t>
  </si>
  <si>
    <t>MK17</t>
  </si>
  <si>
    <t>MK19</t>
  </si>
  <si>
    <t>MK1AB</t>
  </si>
  <si>
    <t>MK21</t>
  </si>
  <si>
    <t>MK22</t>
  </si>
  <si>
    <t>MK23</t>
  </si>
  <si>
    <t>MK3</t>
  </si>
  <si>
    <t>MK7</t>
  </si>
  <si>
    <t>R203A</t>
  </si>
  <si>
    <t>R203B</t>
  </si>
  <si>
    <t>R203C</t>
  </si>
  <si>
    <t>R644</t>
  </si>
  <si>
    <t>R650</t>
  </si>
  <si>
    <t>R657</t>
  </si>
  <si>
    <t>R658</t>
  </si>
  <si>
    <t>R670</t>
  </si>
  <si>
    <t>SD23</t>
  </si>
  <si>
    <t>UR1A</t>
  </si>
  <si>
    <t>W8C</t>
  </si>
  <si>
    <t>Mixed Use</t>
  </si>
  <si>
    <t>Units A B And C Querns Business Centre, Whitworth Road, GL7 1RT</t>
  </si>
  <si>
    <t>Land west of Down Ampney Football Club, Broadleaze</t>
  </si>
  <si>
    <t>Land and properties at Berkeley Close, GL7 5UN</t>
  </si>
  <si>
    <t>Land north of Bourton Industrial Park</t>
  </si>
  <si>
    <t>Land west of Battlebrook Drive, Station Road</t>
  </si>
  <si>
    <t>Land south-west of Preston between Cirencester Road (A419) and A419T</t>
  </si>
  <si>
    <t>Land east of Kingshill Lane</t>
  </si>
  <si>
    <t>Down Ampney Airfield (Site A)</t>
  </si>
  <si>
    <t>Castle Hill Farm (Site A)</t>
  </si>
  <si>
    <t>Land between Poulton Road and Meysey Hampton Road</t>
  </si>
  <si>
    <t>Land north of Down Ampney (Site A)</t>
  </si>
  <si>
    <t>Fosse Farm</t>
  </si>
  <si>
    <t>Land south of Driffield</t>
  </si>
  <si>
    <t>Land north of The Folly</t>
  </si>
  <si>
    <t>Land south of Cotswold Airport</t>
  </si>
  <si>
    <t>Meadow View</t>
  </si>
  <si>
    <t>Land at Prospect Gardens, Stratford Road, GL55 6SR</t>
  </si>
  <si>
    <t>Glebe Land, Broad Marston Road</t>
  </si>
  <si>
    <t>Field adjoining Market Garden Close, Broad Marston Lane</t>
  </si>
  <si>
    <t>Land east of Broad Marston Road (north of Glass House Road)</t>
  </si>
  <si>
    <t>Land west of Stratford Road (opposite allotments)</t>
  </si>
  <si>
    <t>Land east of Broad Marton Road (opposite allotments)</t>
  </si>
  <si>
    <t>Land west of nurseries on Broad Marston Lane</t>
  </si>
  <si>
    <t>Land east of Lemington Grange</t>
  </si>
  <si>
    <t>Lemington Grange</t>
  </si>
  <si>
    <t>Land to south of Primrose Court Sewage Pumping Station</t>
  </si>
  <si>
    <t>Land between Summerville Ltd. and Stratford Road</t>
  </si>
  <si>
    <t>Land east of Stratford Road (Site A)</t>
  </si>
  <si>
    <t>Land between disused canal and disused railway line, north of Park Way</t>
  </si>
  <si>
    <t>Upper Rissington Business Park</t>
  </si>
  <si>
    <t>Glebe Farm Yard, Hatherop</t>
  </si>
  <si>
    <t>Land to rear of the Knoll, Whelford Road</t>
  </si>
  <si>
    <t xml:space="preserve">There is a risk of groundwater emergence to both surface and subsurface assets. Groundwater may emerge at significant rates and has the capacity to flow overland and/or pond within any topographic low spots. </t>
  </si>
  <si>
    <t xml:space="preserve">There is a risk of groundwater emergence to surface and subsurface assets. There is the possibility of groundwater emerging at the surface locally. </t>
  </si>
  <si>
    <t xml:space="preserve">There is a risk of emergence to subsurface assets, but surface manifestation of groundwater is unlikely. </t>
  </si>
  <si>
    <t xml:space="preserve">Level 2 SFRA required due to future surface water risk (using the low risk surface water extent as a proxy for the medium risk plus climate change extent). </t>
  </si>
  <si>
    <t>Level 2 SFRA required due to future high risk from fluvial sources, based on Environment Agency Flood Zones plus Climate Change. Site is at risk of groundwater emergence.</t>
  </si>
  <si>
    <t>Level 2 SFRA required due to high and/or medium risk from surface water sources. Site is at risk of groundwater emergence.</t>
  </si>
  <si>
    <t>Recommend for withdrawal if built development cannot avoid Flood Zone 3b. Site is at risk of groundwater emergence.</t>
  </si>
  <si>
    <t>Level 2 SFRA required due to future surface water risk (using the low risk surface water extent as a proxy for the medium risk plus climate change extent). Site is at risk of groundwater emergence.</t>
  </si>
  <si>
    <t>Level 2 SFRA required due to medium risk (Flood Zone 2) from fluvial sources. Site is at risk of groundwater emergence.</t>
  </si>
  <si>
    <t>Progress to developer-led FRA. Site is at risk of groundwater emergence.</t>
  </si>
  <si>
    <t>Level 2 SFRA required due to high and/or medium risk from surface water sources. Unmodelled watercourse should be investigated. Site is at risk of groundwater emergence.</t>
  </si>
  <si>
    <t>Level 2 SFRA required due to future surface water risk (using the low risk surface water extent as a proxy for the medium risk plus climate change extent). Unmodelled watercourse should be investigated. Site is at risk of groundwater emergence.</t>
  </si>
  <si>
    <t>Level 2 SFRA required due to future high risk from fluvial sources, based on Environment Agency detailed modelling. Exception test required. Site is at risk of groundwater emergence.</t>
  </si>
  <si>
    <t>Level 2 SFRA required due to future high risk from fluvial sources, based on Environment Agency Flood Zones plus Climate Change. Site is at risk of groundwater emergence and at risk of flooding from reservoirs.</t>
  </si>
  <si>
    <t>Carry out Level 2 SFRA to further assess risk. However, for sites with only a small area at risk, depending on the spatial variability of risk, it may be possible to address risk through policy wording.</t>
  </si>
  <si>
    <t>Level 2 SFRA required due to high risk (Flood Zone 3a) from fluvial sources. Exception test required.</t>
  </si>
  <si>
    <t>Carry out Level 2 SFRA to further assess risk and the likelihood of the site passing the exception test. However, for sites with only a small area at risk, depending on the spatial variability of risk, it may be possible to address risk through policy wording.</t>
  </si>
  <si>
    <t>If a site allocation was pursued, a Level 2 SFRA would be undertaken to further assess risk. An Exceptions Test would be undertaken through Level 2 SFRA. If this site was allocated in the Local Plan, the site allocation policy would specify that built development can avoid the risk area.</t>
  </si>
  <si>
    <t>Present day and future risk at this site could be significant. I'd suggest this site may require a L2 assessment to assess risk in further detail</t>
  </si>
  <si>
    <t>Future risk at this site could be significant. I'd suggest this site may require a L2 assessment to assess risk in further detail. Agree unmodelled watercourse should be assessed at FRA stage</t>
  </si>
  <si>
    <t>Risk at this site is nominal. I'd suggest this site does not require a L2 assessment and simple policy wording that development can avoid the risk area and that a drainage strategy at the FRA stage should confirm risk and design. Agree an unmodelled watercourse must be modelled and risk quantified at the FRA stage</t>
  </si>
  <si>
    <t>Future risk at this site could be significant. I'd suggest this site may require a L2 assessment to assess risk in further detail</t>
  </si>
  <si>
    <t>R583B</t>
  </si>
  <si>
    <t>R583C</t>
  </si>
  <si>
    <t>R583D</t>
  </si>
  <si>
    <t>Ampney Crucis Strategic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</si>
</sst>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809]dd\ mmmm\ yyyy;@"/>
    <numFmt numFmtId="165" formatCode="0.0000"/>
    <numFmt numFmtId="166" formatCode="0.000000000"/>
    <numFmt numFmtId="167" formatCode="0.0000000"/>
    <numFmt numFmtId="168" formatCode="0.0"/>
    <numFmt numFmtId="169" formatCode="0.000"/>
  </numFmts>
  <fonts count="13">
    <font>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2"/>
      <color rgb="FF002060"/>
      <name val="Arial"/>
      <family val="2"/>
    </font>
    <font>
      <b/>
      <sz val="12"/>
      <name val="Arial"/>
      <family val="2"/>
    </font>
    <font>
      <sz val="10"/>
      <name val="Arial"/>
      <family val="2"/>
    </font>
    <font>
      <b/>
      <sz val="10"/>
      <color rgb="FF002060"/>
      <name val="Arial"/>
      <family val="2"/>
    </font>
    <font>
      <b/>
      <sz val="10"/>
      <color theme="0"/>
      <name val="Arial"/>
      <family val="2"/>
    </font>
    <font>
      <b/>
      <sz val="16"/>
      <name val="Arial"/>
      <family val="2"/>
    </font>
    <font>
      <b/>
      <sz val="16"/>
      <color rgb="FF002060"/>
      <name val="Arial"/>
      <family val="2"/>
    </font>
    <font>
      <b/>
      <sz val="14"/>
      <color rgb="FF002060"/>
      <name val="Arial"/>
      <family val="2"/>
    </font>
    <font>
      <sz val="10"/>
      <name val="Arial"/>
      <family val="2"/>
    </font>
  </fonts>
  <fills count="13">
    <fill>
      <patternFill patternType="none"/>
    </fill>
    <fill>
      <patternFill patternType="gray125"/>
    </fill>
    <fill>
      <patternFill patternType="solid">
        <fgColor theme="5"/>
      </patternFill>
    </fill>
    <fill>
      <patternFill patternType="solid">
        <fgColor theme="9" tint="0.59999389629810485"/>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8" tint="0.39997558519241921"/>
        <bgColor indexed="64"/>
      </patternFill>
    </fill>
    <fill>
      <patternFill patternType="solid">
        <fgColor rgb="FF7A0000"/>
        <bgColor indexed="64"/>
      </patternFill>
    </fill>
    <fill>
      <patternFill patternType="solid">
        <fgColor theme="5"/>
        <bgColor indexed="64"/>
      </patternFill>
    </fill>
    <fill>
      <patternFill patternType="solid">
        <fgColor theme="4" tint="0.59999389629810485"/>
        <bgColor indexed="64"/>
      </patternFill>
    </fill>
  </fills>
  <borders count="1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4" borderId="0" applyFont="0"/>
    <xf numFmtId="0" fontId="12" fillId="0" borderId="0" applyNumberFormat="0" applyFill="0" applyBorder="0" applyAlignment="0" applyProtection="0"/>
  </cellStyleXfs>
  <cellXfs count="69">
    <xf numFmtId="0" fontId="0" fillId="0" borderId="0" xfId="0"/>
    <xf numFmtId="0" fontId="3" fillId="4" borderId="0" xfId="2" applyFont="1"/>
    <xf numFmtId="0" fontId="4" fillId="4" borderId="0" xfId="2" applyFont="1"/>
    <xf numFmtId="164" fontId="5" fillId="4" borderId="0" xfId="2" applyNumberFormat="1" applyFont="1" applyAlignment="1">
      <alignment horizontal="left"/>
    </xf>
    <xf numFmtId="0" fontId="7" fillId="4" borderId="0" xfId="2" applyFont="1"/>
    <xf numFmtId="0" fontId="3" fillId="0" borderId="6" xfId="2" applyFont="1" applyFill="1" applyBorder="1" applyAlignment="1">
      <alignment horizontal="center"/>
    </xf>
    <xf numFmtId="2" fontId="3" fillId="0" borderId="6" xfId="2" applyNumberFormat="1" applyFont="1" applyFill="1" applyBorder="1" applyAlignment="1">
      <alignment horizontal="center"/>
    </xf>
    <xf numFmtId="1" fontId="3" fillId="0" borderId="6" xfId="2" applyNumberFormat="1" applyFont="1" applyFill="1" applyBorder="1" applyAlignment="1">
      <alignment horizontal="center"/>
    </xf>
    <xf numFmtId="0" fontId="2" fillId="6" borderId="6" xfId="2" applyFill="1" applyBorder="1" applyAlignment="1">
      <alignment horizontal="left"/>
    </xf>
    <xf numFmtId="0" fontId="2" fillId="0" borderId="6" xfId="2" applyFill="1" applyBorder="1" applyAlignment="1">
      <alignment horizontal="center"/>
    </xf>
    <xf numFmtId="0" fontId="3" fillId="4" borderId="0" xfId="2" applyFont="1" applyAlignment="1">
      <alignment wrapText="1"/>
    </xf>
    <xf numFmtId="0" fontId="3" fillId="6" borderId="6" xfId="0" applyFont="1" applyFill="1" applyBorder="1"/>
    <xf numFmtId="0" fontId="3" fillId="5" borderId="0" xfId="0" applyFont="1" applyFill="1"/>
    <xf numFmtId="0" fontId="9" fillId="4" borderId="0" xfId="2" applyFont="1"/>
    <xf numFmtId="0" fontId="10" fillId="4" borderId="0" xfId="2" applyFont="1"/>
    <xf numFmtId="0" fontId="6" fillId="5" borderId="0" xfId="0" applyFont="1" applyFill="1" applyAlignment="1">
      <alignment vertical="center" wrapText="1"/>
    </xf>
    <xf numFmtId="0" fontId="3" fillId="8" borderId="9" xfId="2" applyFont="1" applyFill="1" applyBorder="1" applyAlignment="1">
      <alignment vertical="center"/>
    </xf>
    <xf numFmtId="0" fontId="3" fillId="9" borderId="9" xfId="2" applyFont="1" applyFill="1" applyBorder="1" applyAlignment="1">
      <alignment vertical="center"/>
    </xf>
    <xf numFmtId="0" fontId="3" fillId="6" borderId="10" xfId="2" applyFont="1" applyFill="1" applyBorder="1" applyAlignment="1">
      <alignment vertical="center"/>
    </xf>
    <xf numFmtId="0" fontId="11" fillId="4" borderId="0" xfId="2" applyFont="1"/>
    <xf numFmtId="0" fontId="3" fillId="6" borderId="6" xfId="0" applyFont="1" applyFill="1" applyBorder="1" applyAlignment="1">
      <alignment wrapText="1"/>
    </xf>
    <xf numFmtId="166" fontId="3" fillId="6" borderId="6" xfId="0" applyNumberFormat="1" applyFont="1" applyFill="1" applyBorder="1"/>
    <xf numFmtId="2" fontId="8" fillId="10" borderId="6" xfId="1" applyNumberFormat="1" applyFont="1" applyFill="1" applyBorder="1" applyAlignment="1">
      <alignment horizontal="center" vertical="center" wrapText="1"/>
    </xf>
    <xf numFmtId="0" fontId="3" fillId="0" borderId="6" xfId="2" applyFont="1" applyFill="1" applyBorder="1" applyAlignment="1">
      <alignment horizontal="left"/>
    </xf>
    <xf numFmtId="0" fontId="3" fillId="5" borderId="0" xfId="0" applyFont="1" applyFill="1" applyAlignment="1">
      <alignment wrapText="1"/>
    </xf>
    <xf numFmtId="2" fontId="2" fillId="0" borderId="6" xfId="2" applyNumberFormat="1" applyFill="1" applyBorder="1" applyAlignment="1">
      <alignment horizontal="center"/>
    </xf>
    <xf numFmtId="0" fontId="3" fillId="6" borderId="1" xfId="0" applyFont="1" applyFill="1" applyBorder="1" applyAlignment="1">
      <alignment wrapText="1"/>
    </xf>
    <xf numFmtId="0" fontId="8" fillId="10" borderId="1" xfId="1" applyFont="1" applyFill="1" applyBorder="1" applyAlignment="1">
      <alignment horizontal="center" vertical="center" wrapText="1"/>
    </xf>
    <xf numFmtId="0" fontId="8" fillId="10" borderId="6" xfId="1" applyFont="1" applyFill="1" applyBorder="1" applyAlignment="1">
      <alignment horizontal="center" vertical="center" wrapText="1"/>
    </xf>
    <xf numFmtId="0" fontId="3" fillId="6" borderId="6" xfId="0" applyFont="1" applyFill="1" applyBorder="1" applyAlignment="1">
      <alignment horizontal="left"/>
    </xf>
    <xf numFmtId="1" fontId="2" fillId="0" borderId="6" xfId="2" applyNumberFormat="1" applyFill="1" applyBorder="1" applyAlignment="1">
      <alignment horizontal="center"/>
    </xf>
    <xf numFmtId="2" fontId="3" fillId="6" borderId="6" xfId="2" applyNumberFormat="1" applyFont="1" applyFill="1" applyBorder="1" applyAlignment="1">
      <alignment horizontal="center"/>
    </xf>
    <xf numFmtId="168" fontId="3" fillId="6" borderId="6" xfId="0" applyNumberFormat="1" applyFont="1" applyFill="1" applyBorder="1" applyAlignment="1">
      <alignment wrapText="1"/>
    </xf>
    <xf numFmtId="0" fontId="3" fillId="7" borderId="8" xfId="2" applyFont="1" applyFill="1" applyBorder="1" applyAlignment="1">
      <alignment vertical="center" wrapText="1"/>
    </xf>
    <xf numFmtId="0" fontId="3" fillId="11" borderId="9" xfId="2" applyFont="1" applyFill="1" applyBorder="1" applyAlignment="1">
      <alignment vertical="center" wrapText="1"/>
    </xf>
    <xf numFmtId="0" fontId="8" fillId="10" borderId="3" xfId="1" applyFont="1" applyFill="1" applyBorder="1" applyAlignment="1">
      <alignment horizontal="center" vertical="center" wrapText="1"/>
    </xf>
    <xf numFmtId="169" fontId="3" fillId="6" borderId="6" xfId="0" applyNumberFormat="1" applyFont="1" applyFill="1" applyBorder="1"/>
    <xf numFmtId="169" fontId="3" fillId="6" borderId="6" xfId="0" applyNumberFormat="1" applyFont="1" applyFill="1" applyBorder="1" applyAlignment="1">
      <alignment wrapText="1"/>
    </xf>
    <xf numFmtId="0" fontId="3" fillId="0" borderId="0" xfId="0" applyFont="1"/>
    <xf numFmtId="0" fontId="3" fillId="12" borderId="0" xfId="0" applyFont="1" applyFill="1"/>
    <xf numFmtId="167" fontId="3" fillId="3" borderId="0" xfId="0" applyNumberFormat="1" applyFont="1" applyFill="1"/>
    <xf numFmtId="166" fontId="3" fillId="3" borderId="0" xfId="0" applyNumberFormat="1" applyFont="1" applyFill="1"/>
    <xf numFmtId="0" fontId="3" fillId="8" borderId="0" xfId="0" applyFont="1" applyFill="1"/>
    <xf numFmtId="0" fontId="6" fillId="0" borderId="0" xfId="0" applyFont="1"/>
    <xf numFmtId="0" fontId="6" fillId="0" borderId="0" xfId="3" applyFont="1" applyFill="1" applyBorder="1" applyAlignment="1" applyProtection="1"/>
    <xf numFmtId="165" fontId="3" fillId="12" borderId="0" xfId="0" applyNumberFormat="1" applyFont="1" applyFill="1"/>
    <xf numFmtId="165" fontId="3" fillId="3" borderId="0" xfId="0" applyNumberFormat="1" applyFont="1" applyFill="1"/>
    <xf numFmtId="165" fontId="3" fillId="0" borderId="0" xfId="0" applyNumberFormat="1" applyFont="1"/>
    <xf numFmtId="165" fontId="3" fillId="8" borderId="0" xfId="0" applyNumberFormat="1" applyFont="1" applyFill="1"/>
    <xf numFmtId="0" fontId="3" fillId="3" borderId="0" xfId="0" applyFont="1" applyFill="1"/>
    <xf numFmtId="0" fontId="8" fillId="10" borderId="1" xfId="2" applyFont="1" applyFill="1" applyBorder="1" applyAlignment="1">
      <alignment horizontal="center" vertical="center" wrapText="1"/>
    </xf>
    <xf numFmtId="0" fontId="8" fillId="10" borderId="3" xfId="2" applyFont="1" applyFill="1" applyBorder="1" applyAlignment="1">
      <alignment horizontal="center" vertical="center" wrapText="1"/>
    </xf>
    <xf numFmtId="0" fontId="8" fillId="10" borderId="6" xfId="2" applyFont="1" applyFill="1" applyBorder="1" applyAlignment="1">
      <alignment horizontal="center" vertical="center" wrapText="1"/>
    </xf>
    <xf numFmtId="0" fontId="8" fillId="10" borderId="11" xfId="1" applyFont="1" applyFill="1" applyBorder="1" applyAlignment="1">
      <alignment horizontal="center" vertical="center" wrapText="1"/>
    </xf>
    <xf numFmtId="0" fontId="8" fillId="10" borderId="12" xfId="1" applyFont="1" applyFill="1" applyBorder="1" applyAlignment="1">
      <alignment horizontal="center" vertical="center" wrapText="1"/>
    </xf>
    <xf numFmtId="0" fontId="8" fillId="10" borderId="13" xfId="1" applyFont="1" applyFill="1" applyBorder="1" applyAlignment="1">
      <alignment horizontal="center" vertical="center" wrapText="1"/>
    </xf>
    <xf numFmtId="0" fontId="8" fillId="10" borderId="11" xfId="2" applyFont="1" applyFill="1" applyBorder="1" applyAlignment="1">
      <alignment horizontal="center" vertical="center" wrapText="1"/>
    </xf>
    <xf numFmtId="0" fontId="8" fillId="10" borderId="12" xfId="2" applyFont="1" applyFill="1" applyBorder="1" applyAlignment="1">
      <alignment horizontal="center" vertical="center" wrapText="1"/>
    </xf>
    <xf numFmtId="0" fontId="8" fillId="10" borderId="13" xfId="2" applyFont="1" applyFill="1" applyBorder="1" applyAlignment="1">
      <alignment horizontal="center" vertical="center" wrapText="1"/>
    </xf>
    <xf numFmtId="0" fontId="8" fillId="10" borderId="1" xfId="2" applyFont="1" applyFill="1" applyBorder="1" applyAlignment="1">
      <alignment horizontal="center" vertical="center"/>
    </xf>
    <xf numFmtId="0" fontId="8" fillId="10" borderId="2" xfId="2" applyFont="1" applyFill="1" applyBorder="1" applyAlignment="1">
      <alignment horizontal="center" vertical="center"/>
    </xf>
    <xf numFmtId="0" fontId="8" fillId="10" borderId="3" xfId="2" applyFont="1" applyFill="1" applyBorder="1" applyAlignment="1">
      <alignment horizontal="center" vertical="center"/>
    </xf>
    <xf numFmtId="0" fontId="8" fillId="10" borderId="1" xfId="1" applyFont="1" applyFill="1" applyBorder="1" applyAlignment="1">
      <alignment horizontal="center" vertical="center" wrapText="1"/>
    </xf>
    <xf numFmtId="0" fontId="8" fillId="10" borderId="3" xfId="1" applyFont="1" applyFill="1" applyBorder="1" applyAlignment="1">
      <alignment horizontal="center" vertical="center" wrapText="1"/>
    </xf>
    <xf numFmtId="0" fontId="8" fillId="10" borderId="2" xfId="1"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8" fillId="10" borderId="6" xfId="1" applyFont="1" applyFill="1" applyBorder="1" applyAlignment="1">
      <alignment horizontal="center" vertical="center" wrapText="1"/>
    </xf>
  </cellXfs>
  <cellStyles count="4">
    <cellStyle name="Accent2" xfId="1" builtinId="33"/>
    <cellStyle name="Normal" xfId="0" builtinId="0"/>
    <cellStyle name="Normal 2" xfId="3" xr:uid="{556B4267-B661-4EE0-96A2-CC1782EA2947}"/>
    <cellStyle name="Style 1" xfId="2" xr:uid="{00000000-0005-0000-0000-000002000000}"/>
  </cellStyles>
  <dxfs count="4">
    <dxf>
      <fill>
        <patternFill>
          <bgColor theme="8" tint="0.39994506668294322"/>
        </patternFill>
      </fill>
    </dxf>
    <dxf>
      <fill>
        <patternFill>
          <bgColor rgb="FFFFFF00"/>
        </patternFill>
      </fill>
    </dxf>
    <dxf>
      <fill>
        <patternFill>
          <bgColor theme="5"/>
        </patternFill>
      </fill>
    </dxf>
    <dxf>
      <fill>
        <patternFill>
          <bgColor rgb="FFFF0000"/>
        </patternFill>
      </fill>
    </dxf>
  </dxfs>
  <tableStyles count="0" defaultTableStyle="TableStyleMedium2" defaultPivotStyle="PivotStyleLight16"/>
  <colors>
    <mruColors>
      <color rgb="FF7A0000"/>
      <color rgb="FF975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55217</xdr:colOff>
      <xdr:row>1</xdr:row>
      <xdr:rowOff>22012</xdr:rowOff>
    </xdr:from>
    <xdr:to>
      <xdr:col>1</xdr:col>
      <xdr:colOff>1202577</xdr:colOff>
      <xdr:row>7</xdr:row>
      <xdr:rowOff>96398</xdr:rowOff>
    </xdr:to>
    <xdr:pic>
      <xdr:nvPicPr>
        <xdr:cNvPr id="3" name="Picture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3305" y="178894"/>
          <a:ext cx="1147360" cy="10093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1292679</xdr:colOff>
      <xdr:row>1</xdr:row>
      <xdr:rowOff>75291</xdr:rowOff>
    </xdr:from>
    <xdr:to>
      <xdr:col>2</xdr:col>
      <xdr:colOff>2294798</xdr:colOff>
      <xdr:row>7</xdr:row>
      <xdr:rowOff>57603</xdr:rowOff>
    </xdr:to>
    <xdr:pic>
      <xdr:nvPicPr>
        <xdr:cNvPr id="2" name="Picture 1" descr="Cotswold District Council News">
          <a:extLst>
            <a:ext uri="{FF2B5EF4-FFF2-40B4-BE49-F238E27FC236}">
              <a16:creationId xmlns:a16="http://schemas.microsoft.com/office/drawing/2014/main" id="{84313F2B-A365-86EC-81EB-88FC5A61503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9572" y="129720"/>
          <a:ext cx="2931158" cy="962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Joanne Corbett" id="{764C1DC9-AD86-46C5-8212-33FABD21E164}" userId="S::joanne.corbett@cotswold.gov.uk::bdae678c-3d3a-4e77-b190-33a2cdec88fd" providerId="AD"/>
  <person displayName="Mike Williamson" id="{B0C609FA-726E-49F3-8EAF-FDD3250E4B2A}" userId="S::Mike.Williamson@jbaconsulting.com::d4d7a4e7-0b47-4328-9b10-134a2704a27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L28" dT="2026-03-10T13:22:03.67" personId="{764C1DC9-AD86-46C5-8212-33FABD21E164}" id="{C8432CA5-9362-4FC3-9B8E-1964D670BC40}">
    <text>Could where there is site knowledge that the area at risk is small that a ‘Level 2 is unlikely’ and leave in sentence about Scoping. ‘</text>
  </threadedComment>
  <threadedComment ref="AL28" dT="2026-04-17T10:55:17.54" personId="{B0C609FA-726E-49F3-8EAF-FDD3250E4B2A}" id="{C4F1142B-3D6B-4B60-B3C0-8283866955B0}" parentId="{C8432CA5-9362-4FC3-9B8E-1964D670BC40}">
    <text>Yes sounds sensible</text>
  </threadedComment>
  <threadedComment ref="AM28" dT="2026-03-10T12:56:47.06" personId="{764C1DC9-AD86-46C5-8212-33FABD21E164}" id="{C3D34C75-2631-4113-A091-BDDFEE91F4B3}">
    <text xml:space="preserve">Should this be ‘would be’ or  ‘may be’ undertaken? </text>
  </threadedComment>
  <threadedComment ref="AM28" dT="2026-04-17T10:16:29.64" personId="{B0C609FA-726E-49F3-8EAF-FDD3250E4B2A}" id="{21E1A3EC-33CF-4F35-AA3E-3A66480B1449}" parentId="{C3D34C75-2631-4113-A091-BDDFEE91F4B3}">
    <text xml:space="preserve">You could say ‘may’. As this depends on the nature of the risk and how much of the site is at risk.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B1:AO200"/>
  <sheetViews>
    <sheetView tabSelected="1" zoomScale="70" zoomScaleNormal="70" workbookViewId="0">
      <selection activeCell="F3" sqref="F3"/>
    </sheetView>
  </sheetViews>
  <sheetFormatPr defaultColWidth="9.1796875" defaultRowHeight="12.5"/>
  <cols>
    <col min="1" max="1" width="2.54296875" style="12" customWidth="1"/>
    <col min="2" max="2" width="27.7265625" style="12" customWidth="1"/>
    <col min="3" max="3" width="50.453125" style="12" customWidth="1"/>
    <col min="4" max="4" width="30.26953125" style="12" customWidth="1"/>
    <col min="5" max="5" width="13.81640625" style="12" customWidth="1"/>
    <col min="6" max="29" width="14.81640625" style="12" customWidth="1"/>
    <col min="30" max="31" width="12.7265625" style="12" customWidth="1"/>
    <col min="32" max="32" width="24.26953125" style="12" customWidth="1"/>
    <col min="33" max="33" width="43.26953125" style="12" customWidth="1"/>
    <col min="34" max="34" width="26.7265625" style="12" customWidth="1"/>
    <col min="35" max="35" width="39.453125" style="12" customWidth="1"/>
    <col min="36" max="36" width="85.7265625" style="24" customWidth="1"/>
    <col min="37" max="37" width="74.54296875" style="24" customWidth="1"/>
    <col min="38" max="38" width="14.54296875" style="24" hidden="1" customWidth="1"/>
    <col min="39" max="39" width="76.1796875" style="10" customWidth="1"/>
    <col min="40" max="40" width="48.54296875" style="10" customWidth="1"/>
    <col min="41" max="41" width="33.54296875" style="12" customWidth="1"/>
    <col min="42" max="16384" width="9.1796875" style="12"/>
  </cols>
  <sheetData>
    <row r="1" spans="2:40" ht="4.5" customHeight="1">
      <c r="AM1" s="24"/>
      <c r="AN1" s="24"/>
    </row>
    <row r="2" spans="2:40">
      <c r="AM2" s="24"/>
      <c r="AN2" s="24"/>
    </row>
    <row r="3" spans="2:40">
      <c r="AM3" s="24"/>
      <c r="AN3" s="24"/>
    </row>
    <row r="4" spans="2:40">
      <c r="AM4" s="24"/>
      <c r="AN4" s="24"/>
    </row>
    <row r="5" spans="2:40">
      <c r="AM5" s="24"/>
      <c r="AN5" s="24"/>
    </row>
    <row r="6" spans="2:40">
      <c r="AM6" s="24"/>
      <c r="AN6" s="24"/>
    </row>
    <row r="7" spans="2:40">
      <c r="AM7" s="24"/>
      <c r="AN7" s="24"/>
    </row>
    <row r="8" spans="2:40" ht="18">
      <c r="C8" s="4"/>
      <c r="D8" s="1"/>
      <c r="E8" s="1"/>
      <c r="F8" s="19" t="s">
        <v>0</v>
      </c>
      <c r="G8" s="1"/>
      <c r="H8" s="1"/>
      <c r="I8" s="1"/>
      <c r="J8" s="1"/>
      <c r="K8" s="1"/>
      <c r="L8" s="1"/>
      <c r="M8" s="1"/>
      <c r="N8" s="1"/>
      <c r="O8" s="1"/>
      <c r="P8" s="1"/>
      <c r="Q8" s="1"/>
      <c r="R8" s="1"/>
      <c r="S8" s="1"/>
      <c r="T8" s="1"/>
      <c r="U8" s="1"/>
      <c r="V8" s="1"/>
      <c r="W8" s="1"/>
      <c r="X8" s="1"/>
      <c r="Y8" s="1"/>
      <c r="Z8" s="1"/>
      <c r="AA8" s="1"/>
      <c r="AB8" s="1"/>
      <c r="AC8" s="1"/>
      <c r="AD8" s="1"/>
      <c r="AE8" s="1"/>
      <c r="AF8" s="1"/>
      <c r="AG8" s="1"/>
      <c r="AH8" s="1"/>
      <c r="AM8" s="24"/>
      <c r="AN8" s="24"/>
    </row>
    <row r="9" spans="2:40" ht="20">
      <c r="B9" s="13" t="s">
        <v>72</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M9" s="24"/>
      <c r="AN9" s="24"/>
    </row>
    <row r="10" spans="2:40" ht="52" customHeight="1">
      <c r="B10" s="14" t="s">
        <v>1</v>
      </c>
      <c r="C10" s="1"/>
      <c r="D10" s="1"/>
      <c r="E10" s="1"/>
      <c r="F10" s="62" t="s">
        <v>2</v>
      </c>
      <c r="G10" s="64"/>
      <c r="H10" s="64"/>
      <c r="I10" s="64"/>
      <c r="J10" s="64"/>
      <c r="K10" s="64"/>
      <c r="L10" s="64"/>
      <c r="M10" s="63"/>
      <c r="N10" s="62" t="s">
        <v>3</v>
      </c>
      <c r="O10" s="64"/>
      <c r="P10" s="64"/>
      <c r="Q10" s="64"/>
      <c r="R10" s="64"/>
      <c r="S10" s="64"/>
      <c r="T10" s="64"/>
      <c r="U10" s="63"/>
      <c r="V10" s="59" t="s">
        <v>51</v>
      </c>
      <c r="W10" s="60"/>
      <c r="X10" s="60"/>
      <c r="Y10" s="60"/>
      <c r="Z10" s="60"/>
      <c r="AA10" s="60"/>
      <c r="AB10" s="50" t="s">
        <v>58</v>
      </c>
      <c r="AC10" s="51"/>
      <c r="AD10" s="52" t="s">
        <v>52</v>
      </c>
      <c r="AE10" s="52"/>
      <c r="AF10" s="1"/>
      <c r="AH10" s="24"/>
      <c r="AI10" s="24"/>
      <c r="AK10" s="12"/>
      <c r="AL10" s="12"/>
      <c r="AM10" s="12"/>
      <c r="AN10" s="12"/>
    </row>
    <row r="11" spans="2:40" ht="69" customHeight="1">
      <c r="B11" s="3">
        <v>46174</v>
      </c>
      <c r="C11" s="1"/>
      <c r="D11" s="1"/>
      <c r="E11" s="1"/>
      <c r="F11" s="62" t="s">
        <v>4</v>
      </c>
      <c r="G11" s="63"/>
      <c r="H11" s="62" t="s">
        <v>5</v>
      </c>
      <c r="I11" s="63"/>
      <c r="J11" s="62" t="s">
        <v>6</v>
      </c>
      <c r="K11" s="63"/>
      <c r="L11" s="62" t="s">
        <v>7</v>
      </c>
      <c r="M11" s="63"/>
      <c r="N11" s="62" t="s">
        <v>60</v>
      </c>
      <c r="O11" s="63"/>
      <c r="P11" s="62" t="s">
        <v>8</v>
      </c>
      <c r="Q11" s="63"/>
      <c r="R11" s="62" t="s">
        <v>9</v>
      </c>
      <c r="S11" s="63"/>
      <c r="T11" s="62" t="s">
        <v>10</v>
      </c>
      <c r="U11" s="63"/>
      <c r="V11" s="52" t="s">
        <v>68</v>
      </c>
      <c r="W11" s="52"/>
      <c r="X11" s="50" t="s">
        <v>319</v>
      </c>
      <c r="Y11" s="51"/>
      <c r="Z11" s="52" t="s">
        <v>57</v>
      </c>
      <c r="AA11" s="52"/>
      <c r="AB11" s="50" t="s">
        <v>59</v>
      </c>
      <c r="AC11" s="51"/>
      <c r="AD11" s="52" t="s">
        <v>53</v>
      </c>
      <c r="AE11" s="52"/>
      <c r="AF11" s="1"/>
      <c r="AH11" s="24"/>
      <c r="AI11" s="24"/>
      <c r="AK11" s="12"/>
      <c r="AL11" s="12"/>
      <c r="AM11" s="12"/>
      <c r="AN11" s="12"/>
    </row>
    <row r="12" spans="2:40" ht="30" customHeight="1">
      <c r="C12" s="28" t="s">
        <v>11</v>
      </c>
      <c r="D12" s="28" t="s">
        <v>12</v>
      </c>
      <c r="E12" s="28" t="s">
        <v>13</v>
      </c>
      <c r="F12" s="28" t="s">
        <v>13</v>
      </c>
      <c r="G12" s="28" t="s">
        <v>14</v>
      </c>
      <c r="H12" s="28" t="s">
        <v>13</v>
      </c>
      <c r="I12" s="28" t="s">
        <v>15</v>
      </c>
      <c r="J12" s="28" t="s">
        <v>13</v>
      </c>
      <c r="K12" s="28" t="s">
        <v>15</v>
      </c>
      <c r="L12" s="28" t="s">
        <v>13</v>
      </c>
      <c r="M12" s="28" t="s">
        <v>15</v>
      </c>
      <c r="N12" s="28" t="s">
        <v>13</v>
      </c>
      <c r="O12" s="28" t="s">
        <v>14</v>
      </c>
      <c r="P12" s="28" t="s">
        <v>13</v>
      </c>
      <c r="Q12" s="28" t="s">
        <v>15</v>
      </c>
      <c r="R12" s="28" t="s">
        <v>13</v>
      </c>
      <c r="S12" s="28" t="s">
        <v>15</v>
      </c>
      <c r="T12" s="28" t="s">
        <v>13</v>
      </c>
      <c r="U12" s="28" t="s">
        <v>15</v>
      </c>
      <c r="V12" s="28" t="s">
        <v>13</v>
      </c>
      <c r="W12" s="28" t="s">
        <v>15</v>
      </c>
      <c r="X12" s="28" t="s">
        <v>13</v>
      </c>
      <c r="Y12" s="28" t="s">
        <v>15</v>
      </c>
      <c r="Z12" s="28" t="s">
        <v>13</v>
      </c>
      <c r="AA12" s="28" t="s">
        <v>15</v>
      </c>
      <c r="AB12" s="28" t="s">
        <v>13</v>
      </c>
      <c r="AC12" s="28" t="s">
        <v>15</v>
      </c>
      <c r="AD12" s="28" t="s">
        <v>13</v>
      </c>
      <c r="AE12" s="28" t="s">
        <v>15</v>
      </c>
      <c r="AF12" s="1"/>
      <c r="AH12" s="24"/>
      <c r="AI12" s="24"/>
      <c r="AK12" s="12"/>
      <c r="AL12" s="12"/>
      <c r="AM12" s="12"/>
      <c r="AN12" s="12"/>
    </row>
    <row r="13" spans="2:40">
      <c r="C13" s="23" t="s">
        <v>67</v>
      </c>
      <c r="D13" s="5">
        <f>COUNTIF($D$28:$D$200, "Housing")</f>
        <v>160</v>
      </c>
      <c r="E13" s="6">
        <f>SUMIF($D$28:$D$200, "Housing", $E$28:$E$200)</f>
        <v>1564.2036752662038</v>
      </c>
      <c r="F13" s="6">
        <f>SUMIF($D$28:$D$200, "Housing", $F$28:$F$200)</f>
        <v>1533.7690492846082</v>
      </c>
      <c r="G13" s="7">
        <f>COUNTIFS($D$28:$D$200, "Housing", $G$28:$G$200, "=100")</f>
        <v>125</v>
      </c>
      <c r="H13" s="6">
        <f>SUMIF($D$28:$D$200, "Housing", $H$28:$H$200)</f>
        <v>3.7110211180354917</v>
      </c>
      <c r="I13" s="7">
        <f>COUNTIFS($D$28:$D$200, "Housing", $I$28:$I$200, "&gt;0")</f>
        <v>35</v>
      </c>
      <c r="J13" s="6">
        <f>SUMIF($D$28:$D$200, "Housing", $J$28:$J$200)</f>
        <v>2.0755515127259474</v>
      </c>
      <c r="K13" s="7">
        <f>COUNTIFS($D$28:$D$200, "Housing", $K$28:$K$200, "&gt;0")</f>
        <v>27</v>
      </c>
      <c r="L13" s="6">
        <f>SUMIF($D$28:$D$200, "Housing", $L$28:$L$200)</f>
        <v>24.648053350834662</v>
      </c>
      <c r="M13" s="7">
        <f>COUNTIFS($D$28:$D$200, "Housing", $M$28:$M$200, "&gt;0")</f>
        <v>26</v>
      </c>
      <c r="N13" s="6">
        <f>SUMIF($D$28:$D$200, "Housing", $N$28:$N$200)</f>
        <v>1495.8884064389383</v>
      </c>
      <c r="O13" s="7">
        <f>COUNTIFS($D$28:$D$200, "Housing", $O$28:$O$200, "=100")</f>
        <v>20</v>
      </c>
      <c r="P13" s="6">
        <f>SUMIF($D$28:$D$200, "Housing", $P$28:$P$200)</f>
        <v>34.286195975133474</v>
      </c>
      <c r="Q13" s="5">
        <f>COUNTIFS($D$28:$D$200, "Housing", $Q$28:$Q$200, "&gt;0")</f>
        <v>139</v>
      </c>
      <c r="R13" s="6">
        <f>SUMIF($D$28:$D$200, "Housing", $R$28:$R$200)</f>
        <v>11.078984734064299</v>
      </c>
      <c r="S13" s="5">
        <f>COUNTIFS($D$28:$D$200, "Housing", $S$28:$S$200, "&gt;0")</f>
        <v>121</v>
      </c>
      <c r="T13" s="6">
        <f>SUMIF($D$28:$D$200, "Housing", $T$28:$T$200)</f>
        <v>22.950088118066766</v>
      </c>
      <c r="U13" s="5">
        <f>COUNTIFS($D$28:$D$200, "Housing", $U$28:$U$200, "&gt;0")</f>
        <v>107</v>
      </c>
      <c r="V13" s="31">
        <f xml:space="preserve"> SUMIF($D$28:$D$200, "Housing",$V$28:$V$200)</f>
        <v>4.0798160637071206</v>
      </c>
      <c r="W13" s="5">
        <f>COUNTIFS($D$28:$D$200, "Housing",$W$28:$W$200, "&gt;0")</f>
        <v>36</v>
      </c>
      <c r="X13" s="31">
        <f xml:space="preserve"> SUMIF($D$28:$D$200, "Housing",$X$28:$X$200)</f>
        <v>0.41737843315401979</v>
      </c>
      <c r="Y13" s="5">
        <f>COUNTIFS($D$28:$D$200, "Housing",$Y$28:$Y$200, "&gt;0")</f>
        <v>10</v>
      </c>
      <c r="Z13" s="31">
        <f>SUMIF($D$28:$D$200, "Housing", $Z$28:$Z$200)</f>
        <v>1.5662840892711019</v>
      </c>
      <c r="AA13" s="5">
        <f>COUNTIFS($D$28:$D$200, "Housing", $AA$28:$AA$200, "&gt;0")</f>
        <v>27</v>
      </c>
      <c r="AB13" s="6">
        <f>SUMIF($D$28:$D$200, "Housing", $P$28:$P$200)</f>
        <v>34.286195975133474</v>
      </c>
      <c r="AC13" s="5">
        <f>COUNTIFS($D$28:$D$200, "Housing", $Q$28:$Q$200, "&gt;0")</f>
        <v>139</v>
      </c>
      <c r="AD13" s="31">
        <f>SUMIF($D$28:$D$200, "Housing", $AD$28:$AD$200)</f>
        <v>0.11778509885144539</v>
      </c>
      <c r="AE13" s="5">
        <f>COUNTIFS($D$28:$D$200, "Housing", $AE$28:$AE$200, "&gt;0")</f>
        <v>2</v>
      </c>
      <c r="AF13" s="1"/>
      <c r="AH13" s="24"/>
      <c r="AI13" s="24"/>
      <c r="AK13" s="12"/>
      <c r="AL13" s="12"/>
      <c r="AM13" s="12"/>
      <c r="AN13" s="12"/>
    </row>
    <row r="14" spans="2:40">
      <c r="C14" s="23" t="s">
        <v>66</v>
      </c>
      <c r="D14" s="5">
        <f>COUNTIF($D$28:$D$200, "Employment")</f>
        <v>6</v>
      </c>
      <c r="E14" s="6">
        <f>SUMIF($D$28:$D$200, "Employment", $E$28:$E$200)</f>
        <v>165.14965104882344</v>
      </c>
      <c r="F14" s="6">
        <f>SUMIF($D$28:$D$200, "Employment", $F$28:$F$200)</f>
        <v>162.61060705331903</v>
      </c>
      <c r="G14" s="7">
        <f>COUNTIFS($D$28:$D$200, "Employment", $G$28:$G$200, "=100")</f>
        <v>4</v>
      </c>
      <c r="H14" s="6">
        <f>SUMIF($D$28:$D$200, "Employment", $H$28:$H$200)</f>
        <v>0.55011668918906498</v>
      </c>
      <c r="I14" s="7">
        <f>COUNTIFS($D$28:$D$200, "Employment", $I$28:$I$200, "&gt;0")</f>
        <v>2</v>
      </c>
      <c r="J14" s="6">
        <f>SUMIF($D$28:$D$200, "Employment", $J$28:$J$200)</f>
        <v>0.28394352911413723</v>
      </c>
      <c r="K14" s="7">
        <f>COUNTIFS($D$28:$D$200, "Employment", $K$28:$K$200, "&gt;0")</f>
        <v>2</v>
      </c>
      <c r="L14" s="6">
        <f>SUMIF($D$28:$D$200, "Employment", $L$28:$L$200)</f>
        <v>1.704983777201198</v>
      </c>
      <c r="M14" s="7">
        <f>COUNTIFS($D$28:$D$200, "Employment", $M$28:$M$200, "&gt;0")</f>
        <v>2</v>
      </c>
      <c r="N14" s="6">
        <f>SUMIF($D$28:$D$200, "Employment", $N$28:$N$200)</f>
        <v>156.2950671818754</v>
      </c>
      <c r="O14" s="7">
        <f>COUNTIFS($D$28:$D$200, "Employment", $O$28:$O$200, "=100")</f>
        <v>0</v>
      </c>
      <c r="P14" s="6">
        <f>SUMIF($D$28:$D$200, "Employment", $P$28:$P$200)</f>
        <v>3.8968425122671277</v>
      </c>
      <c r="Q14" s="7">
        <f>COUNTIFS($D$28:$D$200, "Employment", $Q$28:$Q$200, "&gt;0")</f>
        <v>6</v>
      </c>
      <c r="R14" s="6">
        <f>SUMIF($D$28:$D$200, "Employment", $R$28:$R$200)</f>
        <v>1.3968341579381049</v>
      </c>
      <c r="S14" s="7">
        <f>COUNTIFS($D$28:$D$200, "Employment", $S$28:$S$200, "&gt;0")</f>
        <v>6</v>
      </c>
      <c r="T14" s="6">
        <f>SUMIF($D$28:$D$200, "Employment", $T$28:$T$200)</f>
        <v>3.5609071967428108</v>
      </c>
      <c r="U14" s="7">
        <f>COUNTIFS($D$28:$D$200, "Employment", $U$28:$U$200, "&gt;0")</f>
        <v>6</v>
      </c>
      <c r="V14" s="6">
        <f xml:space="preserve"> SUMIF($D$28:$D$200, "Employment",$V$28:$V$200)</f>
        <v>0.95673180391680401</v>
      </c>
      <c r="W14" s="7">
        <f>COUNTIFS($D$28:$D$200, "Employment",$W$28:$W$200, "&gt;0")</f>
        <v>2</v>
      </c>
      <c r="X14" s="6">
        <f xml:space="preserve"> SUMIF($D$28:$D$200, "Employment",$X$28:$X$200)</f>
        <v>0</v>
      </c>
      <c r="Y14" s="7">
        <f>COUNTIFS($D$28:$D$200, "Employment",$Y$28:$Y$200, "&gt;0")</f>
        <v>0</v>
      </c>
      <c r="Z14" s="6">
        <f>SUMIF($D$28:$D$200, "Employment", $Z$28:$Z$200)</f>
        <v>0.2667366131192363</v>
      </c>
      <c r="AA14" s="7">
        <f>COUNTIFS($D$28:$D$200, "Employment", $AA$28:$AA$200, "&gt;0")</f>
        <v>2</v>
      </c>
      <c r="AB14" s="6">
        <f>SUMIF($D$28:$D$200, "Employment", $P$28:$P$200)</f>
        <v>3.8968425122671277</v>
      </c>
      <c r="AC14" s="7">
        <f>COUNTIFS($D$28:$D$200, "Employment", $Q$28:$Q$200, "&gt;0")</f>
        <v>6</v>
      </c>
      <c r="AD14" s="6">
        <f>SUMIF($D$28:$D$200, "Employment", $AD$28:$AD$200)</f>
        <v>0</v>
      </c>
      <c r="AE14" s="7">
        <f>COUNTIFS($D$28:$D$200, "Employment", $AE$28:$AE$200, "&gt;0")</f>
        <v>0</v>
      </c>
      <c r="AF14" s="1"/>
      <c r="AH14" s="24"/>
      <c r="AI14" s="24"/>
      <c r="AK14" s="12"/>
      <c r="AL14" s="12"/>
      <c r="AM14" s="12"/>
      <c r="AN14" s="12"/>
    </row>
    <row r="15" spans="2:40">
      <c r="C15" s="23" t="s">
        <v>397</v>
      </c>
      <c r="D15" s="5">
        <f>COUNTIF($D$28:$D$200, "Mixed Use")</f>
        <v>5</v>
      </c>
      <c r="E15" s="6">
        <f>SUMIF($D$28:$D$200, "Mixed Use", $E$28:$E$200)</f>
        <v>284.67463301190713</v>
      </c>
      <c r="F15" s="6">
        <f>SUMIF($D$28:$D$200, "Mixed Use", $F$28:$F$200)</f>
        <v>284.67373430180783</v>
      </c>
      <c r="G15" s="7">
        <f>COUNTIFS($D$28:$D$200, "Mixed Use", $G$28:$G$200, "=100")</f>
        <v>4</v>
      </c>
      <c r="H15" s="6">
        <f>SUMIF($D$28:$D$200, "Mixed Use", $H$28:$H$200)</f>
        <v>8.9871009927514902E-4</v>
      </c>
      <c r="I15" s="7">
        <f>COUNTIFS($D$28:$D$200, "Mixed Use", $I$28:$I$200, "&gt;0")</f>
        <v>1</v>
      </c>
      <c r="J15" s="6">
        <f>SUMIF($D$28:$D$200, "Mixed Use", $J$28:$J$200)</f>
        <v>0</v>
      </c>
      <c r="K15" s="7">
        <f>COUNTIFS($D$28:$D$200, "Mixed Use", $K$28:$K$200, "&gt;0")</f>
        <v>0</v>
      </c>
      <c r="L15" s="6">
        <f>SUMIF($D$28:$D$200, "Mixed Use", $L$28:$L$200)</f>
        <v>0</v>
      </c>
      <c r="M15" s="7">
        <f>COUNTIFS($D$28:$D$200, "Mixed Use", $M$28:$M$200, "&gt;0")</f>
        <v>0</v>
      </c>
      <c r="N15" s="6">
        <f>SUMIF($D$28:$D$200, "Mixed Use", $N$28:$N$200)</f>
        <v>275.23818673755375</v>
      </c>
      <c r="O15" s="7">
        <f>COUNTIFS($D$28:$D$200, "Mixed Use", $O$28:$O$200, "=100")</f>
        <v>0</v>
      </c>
      <c r="P15" s="6">
        <f>SUMIF($D$28:$D$200, "Mixed Use", $P$28:$P$200)</f>
        <v>5.7640128967358191</v>
      </c>
      <c r="Q15" s="7">
        <f>COUNTIFS($D$28:$D$200, "Mixed Use", $Q$28:$Q$200, "&gt;0")</f>
        <v>5</v>
      </c>
      <c r="R15" s="6">
        <f>SUMIF($D$28:$D$200, "Mixed Use", $R$28:$R$200)</f>
        <v>1.919824888737554</v>
      </c>
      <c r="S15" s="7">
        <f>COUNTIFS($D$28:$D$200, "Mixed Use", $S$28:$S$200, "&gt;0")</f>
        <v>5</v>
      </c>
      <c r="T15" s="6">
        <f>SUMIF($D$28:$D$200, "Mixed Use", $T$28:$T$200)</f>
        <v>1.7526084888799969</v>
      </c>
      <c r="U15" s="7">
        <f>COUNTIFS($D$28:$D$200, "Mixed Use", $U$28:$U$200, "&gt;0")</f>
        <v>5</v>
      </c>
      <c r="V15" s="6">
        <f xml:space="preserve"> SUMIF($D$28:$D$200, "Mixed Use",$V$28:$V$200)</f>
        <v>3.7071623594802398E-3</v>
      </c>
      <c r="W15" s="7">
        <f>COUNTIFS($D$28:$D$200, "Mixed Use",$W$28:$W$200, "&gt;0")</f>
        <v>1</v>
      </c>
      <c r="X15" s="6">
        <f xml:space="preserve"> SUMIF($D$28:$D$200, "Mixed Use",$X$28:$X$200)</f>
        <v>0</v>
      </c>
      <c r="Y15" s="7">
        <f>COUNTIFS($D$28:$D$200, "Mixed Use",$Y$28:$Y$200, "&gt;0")</f>
        <v>0</v>
      </c>
      <c r="Z15" s="6">
        <f>SUMIF($D$28:$D$200, "Mixed Use", $Z$28:$Z$200)</f>
        <v>0</v>
      </c>
      <c r="AA15" s="7">
        <f>COUNTIFS($D$28:$D$200, "Mixed Use", $AA$28:$AA$200, "&gt;0")</f>
        <v>0</v>
      </c>
      <c r="AB15" s="6">
        <f>SUMIF($D$28:$D$200, "Mixed Use", $P$28:$P$200)</f>
        <v>5.7640128967358191</v>
      </c>
      <c r="AC15" s="7">
        <f>COUNTIFS($D$28:$D$200, "Mixed Use", $Q$28:$Q$200, "&gt;0")</f>
        <v>5</v>
      </c>
      <c r="AD15" s="6">
        <f>SUMIF($D$28:$D$200, "Mixed Use", $AD$28:$AD$200)</f>
        <v>0</v>
      </c>
      <c r="AE15" s="7">
        <f>COUNTIFS($D$28:$D$200, "Mixed Use", $AE$28:$AE$200, "&gt;0")</f>
        <v>0</v>
      </c>
      <c r="AF15" s="1"/>
      <c r="AH15" s="24"/>
      <c r="AI15" s="24"/>
      <c r="AK15" s="12"/>
      <c r="AL15" s="12"/>
      <c r="AM15" s="12"/>
      <c r="AN15" s="12"/>
    </row>
    <row r="16" spans="2:40">
      <c r="C16" s="23" t="s">
        <v>316</v>
      </c>
      <c r="D16" s="5">
        <f>COUNTIF($D$28:$D$200, "Education")</f>
        <v>1</v>
      </c>
      <c r="E16" s="6">
        <f>SUMIF($D$28:$D$200, "Education", $E$28:$E$200)</f>
        <v>2.3854917930999999</v>
      </c>
      <c r="F16" s="6">
        <f>SUMIF($D$28:$D$200, "Education", $F$28:$F$200)</f>
        <v>2.3854917930999999</v>
      </c>
      <c r="G16" s="7">
        <f>COUNTIFS($D$28:$D$200, "Education", $G$28:$G$200, "=100")</f>
        <v>1</v>
      </c>
      <c r="H16" s="6">
        <f>SUMIF($D$28:$D$200, "Education", $H$28:$H$200)</f>
        <v>0</v>
      </c>
      <c r="I16" s="7">
        <f>COUNTIFS($D$28:$D$200, "Education", $I$28:$I$200, "&gt;0")</f>
        <v>0</v>
      </c>
      <c r="J16" s="6">
        <f>SUMIF($D$28:$D$200, "Education", $J$28:$J$200)</f>
        <v>0</v>
      </c>
      <c r="K16" s="7">
        <f>COUNTIFS($D$28:$D$200, "Education", $K$28:$K$200, "&gt;0")</f>
        <v>0</v>
      </c>
      <c r="L16" s="6">
        <f>SUMIF($D$28:$D$200, "Education", $L$28:$L$200)</f>
        <v>0</v>
      </c>
      <c r="M16" s="7">
        <f>COUNTIFS($D$28:$D$200, "Education", $M$28:$M$200, "&gt;0")</f>
        <v>0</v>
      </c>
      <c r="N16" s="6">
        <f>SUMIF($D$28:$D$200, "Education", $N$28:$N$200)</f>
        <v>2.1846132559684079</v>
      </c>
      <c r="O16" s="7">
        <f>COUNTIFS($D$28:$D$200, "Education", $O$28:$O$200, "=100")</f>
        <v>0</v>
      </c>
      <c r="P16" s="6">
        <f>SUMIF($D$28:$D$200, "Education", $P$28:$P$200)</f>
        <v>0.200794847463695</v>
      </c>
      <c r="Q16" s="7">
        <f>COUNTIFS($D$28:$D$200, "Education", $Q$28:$Q$200, "&gt;0")</f>
        <v>1</v>
      </c>
      <c r="R16" s="6">
        <f>SUMIF($D$28:$D$200, "Education", $R$28:$R$200)</f>
        <v>8.3689667897124303E-5</v>
      </c>
      <c r="S16" s="7">
        <f>COUNTIFS($D$28:$D$200, "Education", $S$28:$S$200, "&gt;0")</f>
        <v>1</v>
      </c>
      <c r="T16" s="6">
        <f>SUMIF($D$28:$D$200, "Education", $T$28:$T$200)</f>
        <v>0</v>
      </c>
      <c r="U16" s="7">
        <f>COUNTIFS($D$28:$D$200, "Education", $U$28:$U$200, "&gt;0")</f>
        <v>0</v>
      </c>
      <c r="V16" s="6">
        <f xml:space="preserve"> SUMIF($D$28:$D$200, "Education",$V$28:$V$200)</f>
        <v>0</v>
      </c>
      <c r="W16" s="7">
        <f>COUNTIFS($D$28:$D$200, "Education",$W$28:$W$200, "&gt;0")</f>
        <v>0</v>
      </c>
      <c r="X16" s="6">
        <f xml:space="preserve"> SUMIF($D$28:$D$200, "Education",$X$28:$X$200)</f>
        <v>0</v>
      </c>
      <c r="Y16" s="7">
        <f>COUNTIFS($D$28:$D$200, "Education",$Y$28:$Y$200, "&gt;0")</f>
        <v>0</v>
      </c>
      <c r="Z16" s="6">
        <f>SUMIF($D$28:$D$200, "Education", $Z$28:$Z$200)</f>
        <v>0</v>
      </c>
      <c r="AA16" s="7">
        <f>COUNTIFS($D$28:$D$200, "Education", $AA$28:$AA$200, "&gt;0")</f>
        <v>0</v>
      </c>
      <c r="AB16" s="6">
        <f>SUMIF($D$28:$D$200, "Education", $P$28:$P$200)</f>
        <v>0.200794847463695</v>
      </c>
      <c r="AC16" s="7">
        <f>COUNTIFS($D$28:$D$200, "Education", $Q$28:$Q$200, "&gt;0")</f>
        <v>1</v>
      </c>
      <c r="AD16" s="6">
        <f>SUMIF($D$28:$D$200, "Education", $AD$28:$AD$200)</f>
        <v>0</v>
      </c>
      <c r="AE16" s="7">
        <f>COUNTIFS($D$28:$D$200, "Education", $AE$28:$AE$200, "&gt;0")</f>
        <v>0</v>
      </c>
      <c r="AF16" s="1"/>
      <c r="AH16" s="24"/>
      <c r="AI16" s="24"/>
      <c r="AK16" s="12"/>
      <c r="AL16" s="12"/>
      <c r="AM16" s="12"/>
      <c r="AN16" s="12"/>
    </row>
    <row r="17" spans="2:41">
      <c r="C17" s="23" t="s">
        <v>315</v>
      </c>
      <c r="D17" s="5">
        <f>COUNTIF($D$28:$D$200, "Car Park")</f>
        <v>1</v>
      </c>
      <c r="E17" s="6">
        <f>SUMIF($D$28:$D$200, "Car Park", $E$28:$E$200)</f>
        <v>2.1271675270000001</v>
      </c>
      <c r="F17" s="6">
        <f>SUMIF($D$28:$D$200, "Car Park", $F$28:$F$200)</f>
        <v>1.0480817864046543</v>
      </c>
      <c r="G17" s="7">
        <f>COUNTIFS($D$28:$D$200, "Car Park", $G$28:$G$200, "=100")</f>
        <v>0</v>
      </c>
      <c r="H17" s="6">
        <f>SUMIF($D$28:$D$200, "Car Park", $H$28:$H$200)</f>
        <v>1.0526476676488301</v>
      </c>
      <c r="I17" s="7">
        <f>COUNTIFS($D$28:$D$200, "Car Park", $I$28:$I$200, "&gt;0")</f>
        <v>1</v>
      </c>
      <c r="J17" s="6">
        <f>SUMIF($D$28:$D$200, "Car Park", $J$28:$J$200)</f>
        <v>1.2641586676136201E-2</v>
      </c>
      <c r="K17" s="7">
        <f>COUNTIFS($D$28:$D$200, "Car Park", $K$28:$K$200, "&gt;0")</f>
        <v>1</v>
      </c>
      <c r="L17" s="6">
        <f>SUMIF($D$28:$D$200, "Car Park", $L$28:$L$200)</f>
        <v>1.37964862703798E-2</v>
      </c>
      <c r="M17" s="7">
        <f>COUNTIFS($D$28:$D$200, "Car Park", $M$28:$M$200, "&gt;0")</f>
        <v>1</v>
      </c>
      <c r="N17" s="6">
        <f>SUMIF($D$28:$D$200, "Car Park", $N$28:$N$200)</f>
        <v>0.93903297599706614</v>
      </c>
      <c r="O17" s="7">
        <f>COUNTIFS($D$28:$D$200, "Car Park", $O$28:$O$200, "=100")</f>
        <v>0</v>
      </c>
      <c r="P17" s="6">
        <f>SUMIF($D$28:$D$200, "Car Park", $P$28:$P$200)</f>
        <v>0.23214455112487101</v>
      </c>
      <c r="Q17" s="7">
        <f>COUNTIFS($D$28:$D$200, "Car Park", $Q$28:$Q$200, "&gt;0")</f>
        <v>1</v>
      </c>
      <c r="R17" s="6">
        <f>SUMIF($D$28:$D$200, "Car Park", $R$28:$R$200)</f>
        <v>0.19213358351080601</v>
      </c>
      <c r="S17" s="7">
        <f>COUNTIFS($D$28:$D$200, "Car Park", $S$28:$S$200, "&gt;0")</f>
        <v>1</v>
      </c>
      <c r="T17" s="6">
        <f>SUMIF($D$28:$D$200, "Car Park", $T$28:$T$200)</f>
        <v>0.76385641636725699</v>
      </c>
      <c r="U17" s="7">
        <f>COUNTIFS($D$28:$D$200, "Car Park", $U$28:$U$200, "&gt;0")</f>
        <v>1</v>
      </c>
      <c r="V17" s="6">
        <f xml:space="preserve"> SUMIF($D$28:$D$200, "Car Park",$V$28:$V$200)</f>
        <v>1.26331525570961E-2</v>
      </c>
      <c r="W17" s="7">
        <f>COUNTIFS($D$28:$D$200, "Car Park",$W$28:$W$200, "&gt;0")</f>
        <v>1</v>
      </c>
      <c r="X17" s="6">
        <f xml:space="preserve"> SUMIF($D$28:$D$200, "Car Park",$X$28:$X$200)</f>
        <v>0</v>
      </c>
      <c r="Y17" s="7">
        <f>COUNTIFS($D$28:$D$200, "Car Park",$Y$28:$Y$200, "&gt;0")</f>
        <v>0</v>
      </c>
      <c r="Z17" s="6">
        <f>SUMIF($D$28:$D$200, "Car Park", $Z$28:$Z$200)</f>
        <v>9.6281703040178405E-3</v>
      </c>
      <c r="AA17" s="7">
        <f>COUNTIFS($D$28:$D$200, "Car Park", $AA$28:$AA$200, "&gt;0")</f>
        <v>1</v>
      </c>
      <c r="AB17" s="6">
        <f>SUMIF($D$28:$D$200, "Car Park", $P$28:$P$200)</f>
        <v>0.23214455112487101</v>
      </c>
      <c r="AC17" s="7">
        <f>COUNTIFS($D$28:$D$200, "Car Park", $Q$28:$Q$200, "&gt;0")</f>
        <v>1</v>
      </c>
      <c r="AD17" s="6">
        <f>SUMIF($D$28:$D$200, "Car Park", $AD$28:$AD$200)</f>
        <v>0</v>
      </c>
      <c r="AE17" s="7">
        <f>COUNTIFS($D$28:$D$200, "Car Park", $AE$28:$AE$200, "&gt;0")</f>
        <v>0</v>
      </c>
      <c r="AF17" s="1"/>
      <c r="AH17" s="24"/>
      <c r="AI17" s="24"/>
      <c r="AK17" s="12"/>
      <c r="AL17" s="12"/>
      <c r="AM17" s="12"/>
      <c r="AN17" s="12"/>
    </row>
    <row r="18" spans="2:41" ht="13">
      <c r="C18" s="8" t="s">
        <v>16</v>
      </c>
      <c r="D18" s="9">
        <f t="shared" ref="D18:AE18" si="0">SUM(D13:D17)</f>
        <v>173</v>
      </c>
      <c r="E18" s="25">
        <f t="shared" si="0"/>
        <v>2018.5406186470345</v>
      </c>
      <c r="F18" s="25">
        <f t="shared" si="0"/>
        <v>1984.4869642192398</v>
      </c>
      <c r="G18" s="30">
        <f t="shared" si="0"/>
        <v>134</v>
      </c>
      <c r="H18" s="25">
        <f t="shared" si="0"/>
        <v>5.3146841849726618</v>
      </c>
      <c r="I18" s="30">
        <f t="shared" si="0"/>
        <v>39</v>
      </c>
      <c r="J18" s="25">
        <f t="shared" si="0"/>
        <v>2.3721366285162206</v>
      </c>
      <c r="K18" s="30">
        <f t="shared" si="0"/>
        <v>30</v>
      </c>
      <c r="L18" s="25">
        <f t="shared" si="0"/>
        <v>26.366833614306238</v>
      </c>
      <c r="M18" s="30">
        <f t="shared" si="0"/>
        <v>29</v>
      </c>
      <c r="N18" s="25">
        <f t="shared" si="0"/>
        <v>1930.5453065903328</v>
      </c>
      <c r="O18" s="30">
        <f t="shared" si="0"/>
        <v>20</v>
      </c>
      <c r="P18" s="25">
        <f t="shared" si="0"/>
        <v>44.379990782724988</v>
      </c>
      <c r="Q18" s="30">
        <f t="shared" si="0"/>
        <v>152</v>
      </c>
      <c r="R18" s="25">
        <f t="shared" si="0"/>
        <v>14.587861053918664</v>
      </c>
      <c r="S18" s="30">
        <f t="shared" si="0"/>
        <v>134</v>
      </c>
      <c r="T18" s="25">
        <f t="shared" si="0"/>
        <v>29.027460220056831</v>
      </c>
      <c r="U18" s="30">
        <f t="shared" si="0"/>
        <v>119</v>
      </c>
      <c r="V18" s="25">
        <f t="shared" si="0"/>
        <v>5.0528881825405003</v>
      </c>
      <c r="W18" s="30">
        <f t="shared" si="0"/>
        <v>40</v>
      </c>
      <c r="X18" s="25">
        <f t="shared" si="0"/>
        <v>0.41737843315401979</v>
      </c>
      <c r="Y18" s="30">
        <f t="shared" si="0"/>
        <v>10</v>
      </c>
      <c r="Z18" s="25">
        <f t="shared" si="0"/>
        <v>1.842648872694356</v>
      </c>
      <c r="AA18" s="30">
        <f t="shared" si="0"/>
        <v>30</v>
      </c>
      <c r="AB18" s="25">
        <f t="shared" si="0"/>
        <v>44.379990782724988</v>
      </c>
      <c r="AC18" s="30">
        <f t="shared" si="0"/>
        <v>152</v>
      </c>
      <c r="AD18" s="25">
        <f t="shared" si="0"/>
        <v>0.11778509885144539</v>
      </c>
      <c r="AE18" s="30">
        <f t="shared" si="0"/>
        <v>2</v>
      </c>
      <c r="AF18" s="1"/>
      <c r="AH18" s="24"/>
      <c r="AI18" s="24"/>
      <c r="AK18" s="12"/>
      <c r="AL18" s="12"/>
      <c r="AM18" s="12"/>
      <c r="AN18" s="12"/>
    </row>
    <row r="19" spans="2:41">
      <c r="C19" s="15"/>
      <c r="AH19" s="24"/>
      <c r="AI19" s="24"/>
      <c r="AL19" s="12"/>
      <c r="AM19" s="12"/>
      <c r="AN19" s="12"/>
    </row>
    <row r="20" spans="2:41" ht="16" thickBot="1">
      <c r="B20" s="2" t="s">
        <v>17</v>
      </c>
      <c r="C20" s="15"/>
      <c r="AM20" s="24"/>
      <c r="AN20" s="24"/>
    </row>
    <row r="21" spans="2:41">
      <c r="B21" s="33" t="s">
        <v>7</v>
      </c>
      <c r="C21" s="65" t="s">
        <v>18</v>
      </c>
      <c r="AM21" s="24"/>
      <c r="AN21" s="24"/>
    </row>
    <row r="22" spans="2:41" ht="50">
      <c r="B22" s="34" t="s">
        <v>71</v>
      </c>
      <c r="C22" s="66"/>
      <c r="AM22" s="24"/>
      <c r="AN22" s="24"/>
    </row>
    <row r="23" spans="2:41" ht="18">
      <c r="B23" s="16" t="s">
        <v>5</v>
      </c>
      <c r="C23" s="66"/>
      <c r="F23" s="19" t="s">
        <v>19</v>
      </c>
      <c r="AM23" s="24"/>
      <c r="AN23" s="24"/>
    </row>
    <row r="24" spans="2:41" ht="15" customHeight="1">
      <c r="B24" s="17" t="s">
        <v>20</v>
      </c>
      <c r="C24" s="66"/>
      <c r="AM24" s="24"/>
      <c r="AN24" s="24"/>
    </row>
    <row r="25" spans="2:41" ht="39.75" customHeight="1" thickBot="1">
      <c r="B25" s="18" t="s">
        <v>4</v>
      </c>
      <c r="C25" s="67"/>
      <c r="F25" s="68" t="s">
        <v>2</v>
      </c>
      <c r="G25" s="68"/>
      <c r="H25" s="68"/>
      <c r="I25" s="68"/>
      <c r="J25" s="68"/>
      <c r="K25" s="68"/>
      <c r="L25" s="68"/>
      <c r="M25" s="68"/>
      <c r="N25" s="62" t="s">
        <v>3</v>
      </c>
      <c r="O25" s="64"/>
      <c r="P25" s="64"/>
      <c r="Q25" s="64"/>
      <c r="R25" s="64"/>
      <c r="S25" s="64"/>
      <c r="T25" s="64"/>
      <c r="U25" s="63"/>
      <c r="V25" s="59" t="s">
        <v>51</v>
      </c>
      <c r="W25" s="60"/>
      <c r="X25" s="60"/>
      <c r="Y25" s="60"/>
      <c r="Z25" s="60"/>
      <c r="AA25" s="61"/>
      <c r="AB25" s="50" t="s">
        <v>58</v>
      </c>
      <c r="AC25" s="51"/>
      <c r="AD25" s="52" t="s">
        <v>52</v>
      </c>
      <c r="AE25" s="52"/>
      <c r="AF25" s="56" t="s">
        <v>70</v>
      </c>
      <c r="AG25" s="53" t="s">
        <v>54</v>
      </c>
      <c r="AI25" s="10"/>
      <c r="AJ25" s="10"/>
      <c r="AK25" s="10"/>
      <c r="AL25" s="10"/>
    </row>
    <row r="26" spans="2:41" ht="60" customHeight="1">
      <c r="F26" s="68" t="s">
        <v>4</v>
      </c>
      <c r="G26" s="68"/>
      <c r="H26" s="68" t="s">
        <v>5</v>
      </c>
      <c r="I26" s="68"/>
      <c r="J26" s="68" t="s">
        <v>6</v>
      </c>
      <c r="K26" s="68"/>
      <c r="L26" s="68" t="s">
        <v>7</v>
      </c>
      <c r="M26" s="68"/>
      <c r="N26" s="62" t="s">
        <v>60</v>
      </c>
      <c r="O26" s="63"/>
      <c r="P26" s="62" t="s">
        <v>8</v>
      </c>
      <c r="Q26" s="63"/>
      <c r="R26" s="62" t="s">
        <v>9</v>
      </c>
      <c r="S26" s="63"/>
      <c r="T26" s="62" t="s">
        <v>10</v>
      </c>
      <c r="U26" s="63"/>
      <c r="V26" s="52" t="s">
        <v>63</v>
      </c>
      <c r="W26" s="52"/>
      <c r="X26" s="50" t="s">
        <v>319</v>
      </c>
      <c r="Y26" s="51"/>
      <c r="Z26" s="52" t="s">
        <v>57</v>
      </c>
      <c r="AA26" s="52"/>
      <c r="AB26" s="50" t="s">
        <v>59</v>
      </c>
      <c r="AC26" s="51"/>
      <c r="AD26" s="52" t="s">
        <v>53</v>
      </c>
      <c r="AE26" s="52"/>
      <c r="AF26" s="57"/>
      <c r="AG26" s="54"/>
      <c r="AI26" s="10"/>
      <c r="AJ26" s="10"/>
      <c r="AK26" s="10"/>
      <c r="AL26" s="10"/>
    </row>
    <row r="27" spans="2:41" ht="44.25" customHeight="1">
      <c r="B27" s="28" t="s">
        <v>21</v>
      </c>
      <c r="C27" s="28" t="s">
        <v>22</v>
      </c>
      <c r="D27" s="28" t="s">
        <v>11</v>
      </c>
      <c r="E27" s="28" t="s">
        <v>13</v>
      </c>
      <c r="F27" s="28" t="s">
        <v>13</v>
      </c>
      <c r="G27" s="28" t="s">
        <v>23</v>
      </c>
      <c r="H27" s="28" t="s">
        <v>13</v>
      </c>
      <c r="I27" s="28" t="s">
        <v>23</v>
      </c>
      <c r="J27" s="28" t="s">
        <v>13</v>
      </c>
      <c r="K27" s="22" t="s">
        <v>23</v>
      </c>
      <c r="L27" s="28" t="s">
        <v>13</v>
      </c>
      <c r="M27" s="28" t="s">
        <v>23</v>
      </c>
      <c r="N27" s="28" t="s">
        <v>13</v>
      </c>
      <c r="O27" s="28" t="s">
        <v>23</v>
      </c>
      <c r="P27" s="28" t="s">
        <v>13</v>
      </c>
      <c r="Q27" s="28" t="s">
        <v>23</v>
      </c>
      <c r="R27" s="28" t="s">
        <v>13</v>
      </c>
      <c r="S27" s="28" t="s">
        <v>23</v>
      </c>
      <c r="T27" s="28" t="s">
        <v>13</v>
      </c>
      <c r="U27" s="28" t="s">
        <v>23</v>
      </c>
      <c r="V27" s="28" t="s">
        <v>13</v>
      </c>
      <c r="W27" s="28" t="s">
        <v>23</v>
      </c>
      <c r="X27" s="28" t="s">
        <v>13</v>
      </c>
      <c r="Y27" s="28" t="s">
        <v>23</v>
      </c>
      <c r="Z27" s="28" t="s">
        <v>13</v>
      </c>
      <c r="AA27" s="28" t="s">
        <v>23</v>
      </c>
      <c r="AB27" s="28" t="s">
        <v>13</v>
      </c>
      <c r="AC27" s="28" t="s">
        <v>23</v>
      </c>
      <c r="AD27" s="28" t="s">
        <v>13</v>
      </c>
      <c r="AE27" s="28" t="s">
        <v>23</v>
      </c>
      <c r="AF27" s="58"/>
      <c r="AG27" s="55"/>
      <c r="AH27" s="35" t="s">
        <v>24</v>
      </c>
      <c r="AI27" s="28" t="s">
        <v>25</v>
      </c>
      <c r="AJ27" s="27" t="s">
        <v>26</v>
      </c>
      <c r="AK27" s="27" t="s">
        <v>27</v>
      </c>
      <c r="AL27" s="28" t="s">
        <v>28</v>
      </c>
      <c r="AM27" s="27" t="s">
        <v>29</v>
      </c>
      <c r="AN27" s="28" t="s">
        <v>350</v>
      </c>
    </row>
    <row r="28" spans="2:41" ht="71.150000000000006" customHeight="1">
      <c r="B28" s="29" t="str">
        <f>Calculations!A2</f>
        <v>13/05306/FUL</v>
      </c>
      <c r="C28" s="20" t="str">
        <f>Calculations!B2</f>
        <v>Land north of Cirencester Road, GL8 8SA</v>
      </c>
      <c r="D28" s="11" t="str">
        <f>Calculations!C2</f>
        <v>Housing</v>
      </c>
      <c r="E28" s="36">
        <f>Calculations!D2</f>
        <v>2.0601068197000001</v>
      </c>
      <c r="F28" s="36">
        <f>Calculations!H2</f>
        <v>2.0601068197000001</v>
      </c>
      <c r="G28" s="36">
        <f>Calculations!L2</f>
        <v>100</v>
      </c>
      <c r="H28" s="36">
        <f>Calculations!G2</f>
        <v>0</v>
      </c>
      <c r="I28" s="36">
        <f>Calculations!K2</f>
        <v>0</v>
      </c>
      <c r="J28" s="36">
        <f>Calculations!F2</f>
        <v>0</v>
      </c>
      <c r="K28" s="36">
        <f>Calculations!J2</f>
        <v>0</v>
      </c>
      <c r="L28" s="36">
        <f>Calculations!E2</f>
        <v>0</v>
      </c>
      <c r="M28" s="36">
        <f>Calculations!I2</f>
        <v>0</v>
      </c>
      <c r="N28" s="36">
        <f>Calculations!P2</f>
        <v>1.5352853880250015</v>
      </c>
      <c r="O28" s="36">
        <f>Calculations!T2</f>
        <v>74.524552481631758</v>
      </c>
      <c r="P28" s="36">
        <f>Calculations!O2</f>
        <v>0.37310086636803003</v>
      </c>
      <c r="Q28" s="36">
        <f>Calculations!S2</f>
        <v>18.110753423085228</v>
      </c>
      <c r="R28" s="36">
        <f>Calculations!N2</f>
        <v>8.0463940592443703E-2</v>
      </c>
      <c r="S28" s="36">
        <f>Calculations!R2</f>
        <v>3.9058140006624096</v>
      </c>
      <c r="T28" s="36">
        <f>Calculations!M2</f>
        <v>7.1256624714524805E-2</v>
      </c>
      <c r="U28" s="36">
        <f>Calculations!Q2</f>
        <v>3.4588800946206004</v>
      </c>
      <c r="V28" s="37">
        <f>Calculations!AA2</f>
        <v>0</v>
      </c>
      <c r="W28" s="37">
        <f>Calculations!AB2</f>
        <v>0</v>
      </c>
      <c r="X28" s="37">
        <f>Calculations!AC2</f>
        <v>0</v>
      </c>
      <c r="Y28" s="37">
        <f>Calculations!AD2</f>
        <v>0</v>
      </c>
      <c r="Z28" s="37">
        <f>Calculations!Y2</f>
        <v>0</v>
      </c>
      <c r="AA28" s="37">
        <f>Calculations!Z2</f>
        <v>0</v>
      </c>
      <c r="AB28" s="37">
        <f>P28</f>
        <v>0.37310086636803003</v>
      </c>
      <c r="AC28" s="37">
        <f>Q28</f>
        <v>18.110753423085228</v>
      </c>
      <c r="AD28" s="37">
        <f>Calculations!AF2</f>
        <v>0</v>
      </c>
      <c r="AE28" s="37">
        <f>Calculations!AG2</f>
        <v>0</v>
      </c>
      <c r="AF28" s="37" t="s">
        <v>336</v>
      </c>
      <c r="AG28" s="32" t="s">
        <v>331</v>
      </c>
      <c r="AH28" s="21" t="s">
        <v>317</v>
      </c>
      <c r="AI28" s="20" t="s">
        <v>314</v>
      </c>
      <c r="AJ28" s="26" t="s">
        <v>435</v>
      </c>
      <c r="AK28" s="26" t="s">
        <v>444</v>
      </c>
      <c r="AL28" s="26" t="s">
        <v>345</v>
      </c>
      <c r="AM28" s="26" t="s">
        <v>342</v>
      </c>
      <c r="AN28" s="20" t="s">
        <v>352</v>
      </c>
    </row>
    <row r="29" spans="2:41" ht="137.5">
      <c r="B29" s="29" t="str">
        <f>Calculations!A3</f>
        <v>15/01567/OUT</v>
      </c>
      <c r="C29" s="20" t="str">
        <f>Calculations!B3</f>
        <v>Land at Broadway Farm</v>
      </c>
      <c r="D29" s="11" t="str">
        <f>Calculations!C3</f>
        <v>Housing</v>
      </c>
      <c r="E29" s="36">
        <f>Calculations!D3</f>
        <v>3.3491147719000001</v>
      </c>
      <c r="F29" s="36">
        <f>Calculations!H3</f>
        <v>3.3491147719000001</v>
      </c>
      <c r="G29" s="36">
        <f>Calculations!L3</f>
        <v>100</v>
      </c>
      <c r="H29" s="36">
        <f>Calculations!G3</f>
        <v>0</v>
      </c>
      <c r="I29" s="36">
        <f>Calculations!K3</f>
        <v>0</v>
      </c>
      <c r="J29" s="36">
        <f>Calculations!F3</f>
        <v>0</v>
      </c>
      <c r="K29" s="36">
        <f>Calculations!J3</f>
        <v>0</v>
      </c>
      <c r="L29" s="36">
        <f>Calculations!E3</f>
        <v>0</v>
      </c>
      <c r="M29" s="36">
        <f>Calculations!I3</f>
        <v>0</v>
      </c>
      <c r="N29" s="36">
        <f>Calculations!P3</f>
        <v>3.2600961135772586</v>
      </c>
      <c r="O29" s="36">
        <f>Calculations!T3</f>
        <v>97.342024254599082</v>
      </c>
      <c r="P29" s="36">
        <f>Calculations!O3</f>
        <v>3.9576739761372201E-2</v>
      </c>
      <c r="Q29" s="36">
        <f>Calculations!S3</f>
        <v>1.1817074796430389</v>
      </c>
      <c r="R29" s="36">
        <f>Calculations!N3</f>
        <v>9.7516096232064201E-3</v>
      </c>
      <c r="S29" s="36">
        <f>Calculations!R3</f>
        <v>0.2911697653668105</v>
      </c>
      <c r="T29" s="36">
        <f>Calculations!M3</f>
        <v>3.9690308938162902E-2</v>
      </c>
      <c r="U29" s="36">
        <f>Calculations!Q3</f>
        <v>1.1850985003910759</v>
      </c>
      <c r="V29" s="37">
        <f>Calculations!AA3</f>
        <v>0</v>
      </c>
      <c r="W29" s="37">
        <f>Calculations!AB3</f>
        <v>0</v>
      </c>
      <c r="X29" s="37">
        <f>Calculations!AC3</f>
        <v>0</v>
      </c>
      <c r="Y29" s="37">
        <f>Calculations!AD3</f>
        <v>0</v>
      </c>
      <c r="Z29" s="37">
        <f>Calculations!Y3</f>
        <v>0</v>
      </c>
      <c r="AA29" s="37">
        <f>Calculations!Z3</f>
        <v>0</v>
      </c>
      <c r="AB29" s="37">
        <f t="shared" ref="AB29:AB88" si="1">P29</f>
        <v>3.9576739761372201E-2</v>
      </c>
      <c r="AC29" s="37">
        <f t="shared" ref="AC29:AC88" si="2">Q29</f>
        <v>1.1817074796430389</v>
      </c>
      <c r="AD29" s="37">
        <f>Calculations!AF3</f>
        <v>0</v>
      </c>
      <c r="AE29" s="37">
        <f>Calculations!AG3</f>
        <v>0</v>
      </c>
      <c r="AF29" s="37" t="s">
        <v>336</v>
      </c>
      <c r="AG29" s="32" t="s">
        <v>332</v>
      </c>
      <c r="AH29" s="21" t="s">
        <v>317</v>
      </c>
      <c r="AI29" s="20" t="s">
        <v>314</v>
      </c>
      <c r="AJ29" s="26" t="s">
        <v>435</v>
      </c>
      <c r="AK29" s="26" t="s">
        <v>444</v>
      </c>
      <c r="AL29" s="26" t="s">
        <v>345</v>
      </c>
      <c r="AM29" s="26" t="s">
        <v>342</v>
      </c>
      <c r="AN29" s="20" t="s">
        <v>352</v>
      </c>
      <c r="AO29" s="24"/>
    </row>
    <row r="30" spans="2:41" ht="137.5">
      <c r="B30" s="29" t="str">
        <f>Calculations!A4</f>
        <v>16/00054/OUT</v>
      </c>
      <c r="C30" s="20" t="str">
        <f>Calculations!B4</f>
        <v>The Steadings</v>
      </c>
      <c r="D30" s="11" t="str">
        <f>Calculations!C4</f>
        <v>Housing</v>
      </c>
      <c r="E30" s="36">
        <f>Calculations!D4</f>
        <v>120.3026004041</v>
      </c>
      <c r="F30" s="36">
        <f>Calculations!H4</f>
        <v>120.3026004041</v>
      </c>
      <c r="G30" s="36">
        <f>Calculations!L4</f>
        <v>100</v>
      </c>
      <c r="H30" s="36">
        <f>Calculations!G4</f>
        <v>0</v>
      </c>
      <c r="I30" s="36">
        <f>Calculations!K4</f>
        <v>0</v>
      </c>
      <c r="J30" s="36">
        <f>Calculations!F4</f>
        <v>0</v>
      </c>
      <c r="K30" s="36">
        <f>Calculations!J4</f>
        <v>0</v>
      </c>
      <c r="L30" s="36">
        <f>Calculations!E4</f>
        <v>0</v>
      </c>
      <c r="M30" s="36">
        <f>Calculations!I4</f>
        <v>0</v>
      </c>
      <c r="N30" s="36">
        <f>Calculations!P4</f>
        <v>117.41270513617897</v>
      </c>
      <c r="O30" s="36">
        <f>Calculations!T4</f>
        <v>97.597811470231079</v>
      </c>
      <c r="P30" s="36">
        <f>Calculations!O4</f>
        <v>1.2482632430976299</v>
      </c>
      <c r="Q30" s="36">
        <f>Calculations!S4</f>
        <v>1.0376028771653121</v>
      </c>
      <c r="R30" s="36">
        <f>Calculations!N4</f>
        <v>0.26054806905710698</v>
      </c>
      <c r="S30" s="36">
        <f>Calculations!R4</f>
        <v>0.21657725450814719</v>
      </c>
      <c r="T30" s="36">
        <f>Calculations!M4</f>
        <v>1.38108395576629</v>
      </c>
      <c r="U30" s="36">
        <f>Calculations!Q4</f>
        <v>1.1480083980954592</v>
      </c>
      <c r="V30" s="37">
        <f>Calculations!AA4</f>
        <v>0</v>
      </c>
      <c r="W30" s="37">
        <f>Calculations!AB4</f>
        <v>0</v>
      </c>
      <c r="X30" s="37">
        <f>Calculations!AC4</f>
        <v>0</v>
      </c>
      <c r="Y30" s="37">
        <f>Calculations!AD4</f>
        <v>0</v>
      </c>
      <c r="Z30" s="37">
        <f>Calculations!Y4</f>
        <v>0</v>
      </c>
      <c r="AA30" s="37">
        <f>Calculations!Z4</f>
        <v>0</v>
      </c>
      <c r="AB30" s="37">
        <f t="shared" si="1"/>
        <v>1.2482632430976299</v>
      </c>
      <c r="AC30" s="37">
        <f t="shared" si="2"/>
        <v>1.0376028771653121</v>
      </c>
      <c r="AD30" s="37">
        <f>Calculations!AF4</f>
        <v>0</v>
      </c>
      <c r="AE30" s="37">
        <f>Calculations!AG4</f>
        <v>0</v>
      </c>
      <c r="AF30" s="37" t="s">
        <v>336</v>
      </c>
      <c r="AG30" s="32" t="s">
        <v>332</v>
      </c>
      <c r="AH30" s="21" t="s">
        <v>317</v>
      </c>
      <c r="AI30" s="20" t="s">
        <v>314</v>
      </c>
      <c r="AJ30" s="26" t="s">
        <v>435</v>
      </c>
      <c r="AK30" s="26" t="s">
        <v>444</v>
      </c>
      <c r="AL30" s="26" t="s">
        <v>345</v>
      </c>
      <c r="AM30" s="26" t="s">
        <v>342</v>
      </c>
      <c r="AN30" s="20" t="s">
        <v>352</v>
      </c>
    </row>
    <row r="31" spans="2:41" ht="62.5">
      <c r="B31" s="29" t="str">
        <f>Calculations!A5</f>
        <v>19/00086/OUT</v>
      </c>
      <c r="C31" s="20" t="str">
        <f>Calculations!B5</f>
        <v>Land to east of Evenlode Road</v>
      </c>
      <c r="D31" s="11" t="str">
        <f>Calculations!C5</f>
        <v>Housing</v>
      </c>
      <c r="E31" s="36">
        <f>Calculations!D5</f>
        <v>3.5866451029999999</v>
      </c>
      <c r="F31" s="36">
        <f>Calculations!H5</f>
        <v>3.5866451029999999</v>
      </c>
      <c r="G31" s="36">
        <f>Calculations!L5</f>
        <v>100</v>
      </c>
      <c r="H31" s="36">
        <f>Calculations!G5</f>
        <v>0</v>
      </c>
      <c r="I31" s="36">
        <f>Calculations!K5</f>
        <v>0</v>
      </c>
      <c r="J31" s="36">
        <f>Calculations!F5</f>
        <v>0</v>
      </c>
      <c r="K31" s="36">
        <f>Calculations!J5</f>
        <v>0</v>
      </c>
      <c r="L31" s="36">
        <f>Calculations!E5</f>
        <v>0</v>
      </c>
      <c r="M31" s="36">
        <f>Calculations!I5</f>
        <v>0</v>
      </c>
      <c r="N31" s="36">
        <f>Calculations!P5</f>
        <v>3.5206348171713548</v>
      </c>
      <c r="O31" s="36">
        <f>Calculations!T5</f>
        <v>98.159553456419985</v>
      </c>
      <c r="P31" s="36">
        <f>Calculations!O5</f>
        <v>4.9224809484478098E-2</v>
      </c>
      <c r="Q31" s="36">
        <f>Calculations!S5</f>
        <v>1.3724471775393858</v>
      </c>
      <c r="R31" s="36">
        <f>Calculations!N5</f>
        <v>1.2574179034616099E-2</v>
      </c>
      <c r="S31" s="36">
        <f>Calculations!R5</f>
        <v>0.350583307617991</v>
      </c>
      <c r="T31" s="36">
        <f>Calculations!M5</f>
        <v>4.2112973095510802E-3</v>
      </c>
      <c r="U31" s="36">
        <f>Calculations!Q5</f>
        <v>0.11741605842263564</v>
      </c>
      <c r="V31" s="37">
        <f>Calculations!AA5</f>
        <v>0</v>
      </c>
      <c r="W31" s="37">
        <f>Calculations!AB5</f>
        <v>0</v>
      </c>
      <c r="X31" s="37">
        <f>Calculations!AC5</f>
        <v>0</v>
      </c>
      <c r="Y31" s="37">
        <f>Calculations!AD5</f>
        <v>0</v>
      </c>
      <c r="Z31" s="37">
        <f>Calculations!Y5</f>
        <v>0</v>
      </c>
      <c r="AA31" s="37">
        <f>Calculations!Z5</f>
        <v>0</v>
      </c>
      <c r="AB31" s="37">
        <f t="shared" si="1"/>
        <v>4.9224809484478098E-2</v>
      </c>
      <c r="AC31" s="37">
        <f t="shared" si="2"/>
        <v>1.3724471775393858</v>
      </c>
      <c r="AD31" s="37">
        <f>Calculations!AF5</f>
        <v>0</v>
      </c>
      <c r="AE31" s="37">
        <f>Calculations!AG5</f>
        <v>0</v>
      </c>
      <c r="AF31" s="37" t="s">
        <v>336</v>
      </c>
      <c r="AG31" s="32" t="s">
        <v>333</v>
      </c>
      <c r="AH31" s="21" t="s">
        <v>317</v>
      </c>
      <c r="AI31" s="20" t="s">
        <v>314</v>
      </c>
      <c r="AJ31" s="26" t="s">
        <v>435</v>
      </c>
      <c r="AK31" s="26" t="s">
        <v>444</v>
      </c>
      <c r="AL31" s="26"/>
      <c r="AM31" s="26" t="s">
        <v>342</v>
      </c>
      <c r="AN31" s="20" t="s">
        <v>352</v>
      </c>
    </row>
    <row r="32" spans="2:41" ht="62.5">
      <c r="B32" s="29" t="str">
        <f>Calculations!A6</f>
        <v>19/02248/FUL</v>
      </c>
      <c r="C32" s="20" t="str">
        <f>Calculations!B6</f>
        <v>Land at Dunstall Farm, Fosseway</v>
      </c>
      <c r="D32" s="11" t="str">
        <f>Calculations!C6</f>
        <v>Housing</v>
      </c>
      <c r="E32" s="36">
        <f>Calculations!D6</f>
        <v>16.4009058169</v>
      </c>
      <c r="F32" s="36">
        <f>Calculations!H6</f>
        <v>15.500862114732785</v>
      </c>
      <c r="G32" s="36">
        <f>Calculations!L6</f>
        <v>94.512231749786764</v>
      </c>
      <c r="H32" s="36">
        <f>Calculations!G6</f>
        <v>0.27516873009352</v>
      </c>
      <c r="I32" s="36">
        <f>Calculations!K6</f>
        <v>1.6777654427475439</v>
      </c>
      <c r="J32" s="36">
        <f>Calculations!F6</f>
        <v>9.0980395022670305E-3</v>
      </c>
      <c r="K32" s="36">
        <f>Calculations!J6</f>
        <v>5.5472786709695812E-2</v>
      </c>
      <c r="L32" s="36">
        <f>Calculations!E6</f>
        <v>0.61577693257142796</v>
      </c>
      <c r="M32" s="36">
        <f>Calculations!I6</f>
        <v>3.7545300207560022</v>
      </c>
      <c r="N32" s="36">
        <f>Calculations!P6</f>
        <v>16.041368237344578</v>
      </c>
      <c r="O32" s="36">
        <f>Calculations!T6</f>
        <v>97.807818765809003</v>
      </c>
      <c r="P32" s="36">
        <f>Calculations!O6</f>
        <v>0.154495022678132</v>
      </c>
      <c r="Q32" s="36">
        <f>Calculations!S6</f>
        <v>0.94199079247766648</v>
      </c>
      <c r="R32" s="36">
        <f>Calculations!N6</f>
        <v>7.0291617148006705E-2</v>
      </c>
      <c r="S32" s="36">
        <f>Calculations!R6</f>
        <v>0.42858374978030817</v>
      </c>
      <c r="T32" s="36">
        <f>Calculations!M6</f>
        <v>0.13475093972928201</v>
      </c>
      <c r="U32" s="36">
        <f>Calculations!Q6</f>
        <v>0.82160669193301805</v>
      </c>
      <c r="V32" s="37">
        <f>Calculations!AA6</f>
        <v>4.2440619387868E-2</v>
      </c>
      <c r="W32" s="37">
        <f>Calculations!AB6</f>
        <v>0.25876997198615626</v>
      </c>
      <c r="X32" s="37">
        <f>Calculations!AC6</f>
        <v>0</v>
      </c>
      <c r="Y32" s="37">
        <f>Calculations!AD6</f>
        <v>0</v>
      </c>
      <c r="Z32" s="37">
        <f>Calculations!Y6</f>
        <v>8.6977220873501199E-3</v>
      </c>
      <c r="AA32" s="37">
        <f>Calculations!Z6</f>
        <v>5.3031961676090596E-2</v>
      </c>
      <c r="AB32" s="37">
        <f t="shared" si="1"/>
        <v>0.154495022678132</v>
      </c>
      <c r="AC32" s="37">
        <f t="shared" si="2"/>
        <v>0.94199079247766648</v>
      </c>
      <c r="AD32" s="37">
        <f>Calculations!AF6</f>
        <v>0</v>
      </c>
      <c r="AE32" s="37">
        <f>Calculations!AG6</f>
        <v>0</v>
      </c>
      <c r="AF32" s="37" t="s">
        <v>337</v>
      </c>
      <c r="AG32" s="32" t="s">
        <v>333</v>
      </c>
      <c r="AH32" s="21" t="s">
        <v>317</v>
      </c>
      <c r="AI32" s="20" t="s">
        <v>313</v>
      </c>
      <c r="AJ32" s="26" t="s">
        <v>436</v>
      </c>
      <c r="AK32" s="26" t="s">
        <v>323</v>
      </c>
      <c r="AL32" s="26"/>
      <c r="AM32" s="26" t="s">
        <v>347</v>
      </c>
      <c r="AN32" s="20" t="s">
        <v>356</v>
      </c>
      <c r="AO32" s="24"/>
    </row>
    <row r="33" spans="2:41" ht="62.5">
      <c r="B33" s="29" t="str">
        <f>Calculations!A7</f>
        <v>20/04147/FUL</v>
      </c>
      <c r="C33" s="20" t="str">
        <f>Calculations!B7</f>
        <v>Coln House School, Horcott Road, GL7 4DB</v>
      </c>
      <c r="D33" s="11" t="str">
        <f>Calculations!C7</f>
        <v>Housing</v>
      </c>
      <c r="E33" s="36">
        <f>Calculations!D7</f>
        <v>1.019704816</v>
      </c>
      <c r="F33" s="36">
        <f>Calculations!H7</f>
        <v>1.019704816</v>
      </c>
      <c r="G33" s="36">
        <f>Calculations!L7</f>
        <v>100</v>
      </c>
      <c r="H33" s="36">
        <f>Calculations!G7</f>
        <v>0</v>
      </c>
      <c r="I33" s="36">
        <f>Calculations!K7</f>
        <v>0</v>
      </c>
      <c r="J33" s="36">
        <f>Calculations!F7</f>
        <v>0</v>
      </c>
      <c r="K33" s="36">
        <f>Calculations!J7</f>
        <v>0</v>
      </c>
      <c r="L33" s="36">
        <f>Calculations!E7</f>
        <v>0</v>
      </c>
      <c r="M33" s="36">
        <f>Calculations!I7</f>
        <v>0</v>
      </c>
      <c r="N33" s="36">
        <f>Calculations!P7</f>
        <v>0.89889643848474721</v>
      </c>
      <c r="O33" s="36">
        <f>Calculations!T7</f>
        <v>88.152612832687382</v>
      </c>
      <c r="P33" s="36">
        <f>Calculations!O7</f>
        <v>9.9553072935411102E-2</v>
      </c>
      <c r="Q33" s="36">
        <f>Calculations!S7</f>
        <v>9.7629305435594915</v>
      </c>
      <c r="R33" s="36">
        <f>Calculations!N7</f>
        <v>1.6274166415382901E-2</v>
      </c>
      <c r="S33" s="36">
        <f>Calculations!R7</f>
        <v>1.5959683783020304</v>
      </c>
      <c r="T33" s="36">
        <f>Calculations!M7</f>
        <v>4.98113816445875E-3</v>
      </c>
      <c r="U33" s="36">
        <f>Calculations!Q7</f>
        <v>0.48848824545109826</v>
      </c>
      <c r="V33" s="37">
        <f>Calculations!AA7</f>
        <v>0</v>
      </c>
      <c r="W33" s="37">
        <f>Calculations!AB7</f>
        <v>0</v>
      </c>
      <c r="X33" s="37">
        <f>Calculations!AC7</f>
        <v>0</v>
      </c>
      <c r="Y33" s="37">
        <f>Calculations!AD7</f>
        <v>0</v>
      </c>
      <c r="Z33" s="37">
        <f>Calculations!Y7</f>
        <v>0</v>
      </c>
      <c r="AA33" s="37">
        <f>Calculations!Z7</f>
        <v>0</v>
      </c>
      <c r="AB33" s="37">
        <f t="shared" si="1"/>
        <v>9.9553072935411102E-2</v>
      </c>
      <c r="AC33" s="37">
        <f t="shared" si="2"/>
        <v>9.7629305435594915</v>
      </c>
      <c r="AD33" s="37">
        <f>Calculations!AF7</f>
        <v>0</v>
      </c>
      <c r="AE33" s="37">
        <f>Calculations!AG7</f>
        <v>0</v>
      </c>
      <c r="AF33" s="37" t="s">
        <v>336</v>
      </c>
      <c r="AG33" s="32" t="s">
        <v>333</v>
      </c>
      <c r="AH33" s="21" t="s">
        <v>317</v>
      </c>
      <c r="AI33" s="20" t="s">
        <v>314</v>
      </c>
      <c r="AJ33" s="26" t="s">
        <v>435</v>
      </c>
      <c r="AK33" s="26" t="s">
        <v>444</v>
      </c>
      <c r="AL33" s="26"/>
      <c r="AM33" s="26" t="s">
        <v>342</v>
      </c>
      <c r="AN33" s="20" t="s">
        <v>352</v>
      </c>
    </row>
    <row r="34" spans="2:41" ht="50">
      <c r="B34" s="29" t="str">
        <f>Calculations!A8</f>
        <v>21/00549/FUL</v>
      </c>
      <c r="C34" s="20" t="str">
        <f>Calculations!B8</f>
        <v>Northfield Garage, London Road, GL8 8HW</v>
      </c>
      <c r="D34" s="11" t="str">
        <f>Calculations!C8</f>
        <v>Housing</v>
      </c>
      <c r="E34" s="36">
        <f>Calculations!D8</f>
        <v>0.94246256989999999</v>
      </c>
      <c r="F34" s="36">
        <f>Calculations!H8</f>
        <v>0.94246256989999999</v>
      </c>
      <c r="G34" s="36">
        <f>Calculations!L8</f>
        <v>100</v>
      </c>
      <c r="H34" s="36">
        <f>Calculations!G8</f>
        <v>0</v>
      </c>
      <c r="I34" s="36">
        <f>Calculations!K8</f>
        <v>0</v>
      </c>
      <c r="J34" s="36">
        <f>Calculations!F8</f>
        <v>0</v>
      </c>
      <c r="K34" s="36">
        <f>Calculations!J8</f>
        <v>0</v>
      </c>
      <c r="L34" s="36">
        <f>Calculations!E8</f>
        <v>0</v>
      </c>
      <c r="M34" s="36">
        <f>Calculations!I8</f>
        <v>0</v>
      </c>
      <c r="N34" s="36">
        <f>Calculations!P8</f>
        <v>0.75977851644418548</v>
      </c>
      <c r="O34" s="36">
        <f>Calculations!T8</f>
        <v>80.616306759514259</v>
      </c>
      <c r="P34" s="36">
        <f>Calculations!O8</f>
        <v>0.13184473466052599</v>
      </c>
      <c r="Q34" s="36">
        <f>Calculations!S8</f>
        <v>13.989386833104192</v>
      </c>
      <c r="R34" s="36">
        <f>Calculations!N8</f>
        <v>3.44707354073907E-2</v>
      </c>
      <c r="S34" s="36">
        <f>Calculations!R8</f>
        <v>3.6575177103371033</v>
      </c>
      <c r="T34" s="36">
        <f>Calculations!M8</f>
        <v>1.63685833878978E-2</v>
      </c>
      <c r="U34" s="36">
        <f>Calculations!Q8</f>
        <v>1.7367886970444451</v>
      </c>
      <c r="V34" s="37">
        <f>Calculations!AA8</f>
        <v>0</v>
      </c>
      <c r="W34" s="37">
        <f>Calculations!AB8</f>
        <v>0</v>
      </c>
      <c r="X34" s="37">
        <f>Calculations!AC8</f>
        <v>0</v>
      </c>
      <c r="Y34" s="37">
        <f>Calculations!AD8</f>
        <v>0</v>
      </c>
      <c r="Z34" s="37">
        <f>Calculations!Y8</f>
        <v>0</v>
      </c>
      <c r="AA34" s="37">
        <f>Calculations!Z8</f>
        <v>0</v>
      </c>
      <c r="AB34" s="37">
        <f t="shared" si="1"/>
        <v>0.13184473466052599</v>
      </c>
      <c r="AC34" s="37">
        <f t="shared" si="2"/>
        <v>13.989386833104192</v>
      </c>
      <c r="AD34" s="37">
        <f>Calculations!AF8</f>
        <v>0</v>
      </c>
      <c r="AE34" s="37">
        <f>Calculations!AG8</f>
        <v>0</v>
      </c>
      <c r="AF34" s="37" t="s">
        <v>336</v>
      </c>
      <c r="AG34" s="32" t="s">
        <v>331</v>
      </c>
      <c r="AH34" s="21" t="s">
        <v>317</v>
      </c>
      <c r="AI34" s="20" t="s">
        <v>314</v>
      </c>
      <c r="AJ34" s="26" t="s">
        <v>435</v>
      </c>
      <c r="AK34" s="26" t="s">
        <v>444</v>
      </c>
      <c r="AL34" s="26"/>
      <c r="AM34" s="26" t="s">
        <v>342</v>
      </c>
      <c r="AN34" s="20" t="s">
        <v>352</v>
      </c>
    </row>
    <row r="35" spans="2:41" ht="62.5">
      <c r="B35" s="29" t="str">
        <f>Calculations!A9</f>
        <v>22/03666/FUL</v>
      </c>
      <c r="C35" s="20" t="str">
        <f>Calculations!B9</f>
        <v>Old Quarries, Rectory Lane, GL8 8NJ</v>
      </c>
      <c r="D35" s="11" t="str">
        <f>Calculations!C9</f>
        <v>Housing</v>
      </c>
      <c r="E35" s="36">
        <f>Calculations!D9</f>
        <v>2.9627744356000001</v>
      </c>
      <c r="F35" s="36">
        <f>Calculations!H9</f>
        <v>2.8681898595231834</v>
      </c>
      <c r="G35" s="36">
        <f>Calculations!L9</f>
        <v>96.807567429355728</v>
      </c>
      <c r="H35" s="36">
        <f>Calculations!G9</f>
        <v>1.9202384892969E-2</v>
      </c>
      <c r="I35" s="36">
        <f>Calculations!K9</f>
        <v>0.64812172881734309</v>
      </c>
      <c r="J35" s="36">
        <f>Calculations!F9</f>
        <v>2.3685397319969301E-2</v>
      </c>
      <c r="K35" s="36">
        <f>Calculations!J9</f>
        <v>0.79943302586154197</v>
      </c>
      <c r="L35" s="36">
        <f>Calculations!E9</f>
        <v>5.16967938638783E-2</v>
      </c>
      <c r="M35" s="36">
        <f>Calculations!I9</f>
        <v>1.7448778159653937</v>
      </c>
      <c r="N35" s="36">
        <f>Calculations!P9</f>
        <v>2.9627744356000001</v>
      </c>
      <c r="O35" s="36">
        <f>Calculations!T9</f>
        <v>100</v>
      </c>
      <c r="P35" s="36">
        <f>Calculations!O9</f>
        <v>0</v>
      </c>
      <c r="Q35" s="36">
        <f>Calculations!S9</f>
        <v>0</v>
      </c>
      <c r="R35" s="36">
        <f>Calculations!N9</f>
        <v>0</v>
      </c>
      <c r="S35" s="36">
        <f>Calculations!R9</f>
        <v>0</v>
      </c>
      <c r="T35" s="36">
        <f>Calculations!M9</f>
        <v>0</v>
      </c>
      <c r="U35" s="36">
        <f>Calculations!Q9</f>
        <v>0</v>
      </c>
      <c r="V35" s="37">
        <f>Calculations!AA9</f>
        <v>1.3542700166429699E-2</v>
      </c>
      <c r="W35" s="37">
        <f>Calculations!AB9</f>
        <v>0.45709521466446457</v>
      </c>
      <c r="X35" s="37">
        <f>Calculations!AC9</f>
        <v>0</v>
      </c>
      <c r="Y35" s="37">
        <f>Calculations!AD9</f>
        <v>0</v>
      </c>
      <c r="Z35" s="37">
        <f>Calculations!Y9</f>
        <v>2.5286668104600101E-2</v>
      </c>
      <c r="AA35" s="37">
        <f>Calculations!Z9</f>
        <v>0.85347935370176864</v>
      </c>
      <c r="AB35" s="37">
        <f t="shared" si="1"/>
        <v>0</v>
      </c>
      <c r="AC35" s="37">
        <f t="shared" si="2"/>
        <v>0</v>
      </c>
      <c r="AD35" s="37">
        <f>Calculations!AF9</f>
        <v>0</v>
      </c>
      <c r="AE35" s="37">
        <f>Calculations!AG9</f>
        <v>0</v>
      </c>
      <c r="AF35" s="37" t="s">
        <v>337</v>
      </c>
      <c r="AG35" s="32" t="s">
        <v>333</v>
      </c>
      <c r="AH35" s="21" t="s">
        <v>317</v>
      </c>
      <c r="AI35" s="20" t="s">
        <v>313</v>
      </c>
      <c r="AJ35" s="26" t="s">
        <v>436</v>
      </c>
      <c r="AK35" s="26" t="s">
        <v>323</v>
      </c>
      <c r="AL35" s="26"/>
      <c r="AM35" s="26" t="s">
        <v>347</v>
      </c>
      <c r="AN35" s="20" t="s">
        <v>356</v>
      </c>
    </row>
    <row r="36" spans="2:41" ht="62.5">
      <c r="B36" s="29" t="str">
        <f>Calculations!A10</f>
        <v>22/03770/OUT</v>
      </c>
      <c r="C36" s="20" t="str">
        <f>Calculations!B10</f>
        <v>Land west of Hatherop Road</v>
      </c>
      <c r="D36" s="11" t="str">
        <f>Calculations!C10</f>
        <v>Housing</v>
      </c>
      <c r="E36" s="36">
        <f>Calculations!D10</f>
        <v>7.7043759696</v>
      </c>
      <c r="F36" s="36">
        <f>Calculations!H10</f>
        <v>7.7043759696</v>
      </c>
      <c r="G36" s="36">
        <f>Calculations!L10</f>
        <v>100</v>
      </c>
      <c r="H36" s="36">
        <f>Calculations!G10</f>
        <v>0</v>
      </c>
      <c r="I36" s="36">
        <f>Calculations!K10</f>
        <v>0</v>
      </c>
      <c r="J36" s="36">
        <f>Calculations!F10</f>
        <v>0</v>
      </c>
      <c r="K36" s="36">
        <f>Calculations!J10</f>
        <v>0</v>
      </c>
      <c r="L36" s="36">
        <f>Calculations!E10</f>
        <v>0</v>
      </c>
      <c r="M36" s="36">
        <f>Calculations!I10</f>
        <v>0</v>
      </c>
      <c r="N36" s="36">
        <f>Calculations!P10</f>
        <v>7.5584589146498926</v>
      </c>
      <c r="O36" s="36">
        <f>Calculations!T10</f>
        <v>98.10604965897474</v>
      </c>
      <c r="P36" s="36">
        <f>Calculations!O10</f>
        <v>6.7009233627397802E-2</v>
      </c>
      <c r="Q36" s="36">
        <f>Calculations!S10</f>
        <v>0.86975549858682222</v>
      </c>
      <c r="R36" s="36">
        <f>Calculations!N10</f>
        <v>1.8242903724303799E-2</v>
      </c>
      <c r="S36" s="36">
        <f>Calculations!R10</f>
        <v>0.23678626012394541</v>
      </c>
      <c r="T36" s="36">
        <f>Calculations!M10</f>
        <v>6.0664917598405498E-2</v>
      </c>
      <c r="U36" s="36">
        <f>Calculations!Q10</f>
        <v>0.78740858231448863</v>
      </c>
      <c r="V36" s="37">
        <f>Calculations!AA10</f>
        <v>0</v>
      </c>
      <c r="W36" s="37">
        <f>Calculations!AB10</f>
        <v>0</v>
      </c>
      <c r="X36" s="37">
        <f>Calculations!AC10</f>
        <v>0</v>
      </c>
      <c r="Y36" s="37">
        <f>Calculations!AD10</f>
        <v>0</v>
      </c>
      <c r="Z36" s="37">
        <f>Calculations!Y10</f>
        <v>0</v>
      </c>
      <c r="AA36" s="37">
        <f>Calculations!Z10</f>
        <v>0</v>
      </c>
      <c r="AB36" s="37">
        <f t="shared" si="1"/>
        <v>6.7009233627397802E-2</v>
      </c>
      <c r="AC36" s="37">
        <f t="shared" si="2"/>
        <v>0.86975549858682222</v>
      </c>
      <c r="AD36" s="37">
        <f>Calculations!AF10</f>
        <v>0</v>
      </c>
      <c r="AE36" s="37">
        <f>Calculations!AG10</f>
        <v>0</v>
      </c>
      <c r="AF36" s="37" t="s">
        <v>336</v>
      </c>
      <c r="AG36" s="32" t="s">
        <v>333</v>
      </c>
      <c r="AH36" s="21" t="s">
        <v>317</v>
      </c>
      <c r="AI36" s="20" t="s">
        <v>314</v>
      </c>
      <c r="AJ36" s="26" t="s">
        <v>435</v>
      </c>
      <c r="AK36" s="26" t="s">
        <v>444</v>
      </c>
      <c r="AL36" s="26"/>
      <c r="AM36" s="26" t="s">
        <v>342</v>
      </c>
      <c r="AN36" s="20" t="s">
        <v>352</v>
      </c>
    </row>
    <row r="37" spans="2:41" ht="35.5" customHeight="1">
      <c r="B37" s="29" t="str">
        <f>Calculations!A11</f>
        <v>23/01513/FUL</v>
      </c>
      <c r="C37" s="20" t="str">
        <f>Calculations!B11</f>
        <v>Land north of Oddington Road</v>
      </c>
      <c r="D37" s="11" t="str">
        <f>Calculations!C11</f>
        <v>Housing</v>
      </c>
      <c r="E37" s="36">
        <f>Calculations!D11</f>
        <v>1.9692797879999999</v>
      </c>
      <c r="F37" s="36">
        <f>Calculations!H11</f>
        <v>1.9692797879999999</v>
      </c>
      <c r="G37" s="36">
        <f>Calculations!L11</f>
        <v>100</v>
      </c>
      <c r="H37" s="36">
        <f>Calculations!G11</f>
        <v>0</v>
      </c>
      <c r="I37" s="36">
        <f>Calculations!K11</f>
        <v>0</v>
      </c>
      <c r="J37" s="36">
        <f>Calculations!F11</f>
        <v>0</v>
      </c>
      <c r="K37" s="36">
        <f>Calculations!J11</f>
        <v>0</v>
      </c>
      <c r="L37" s="36">
        <f>Calculations!E11</f>
        <v>0</v>
      </c>
      <c r="M37" s="36">
        <f>Calculations!I11</f>
        <v>0</v>
      </c>
      <c r="N37" s="36">
        <f>Calculations!P11</f>
        <v>1.9692797879999999</v>
      </c>
      <c r="O37" s="36">
        <f>Calculations!T11</f>
        <v>100</v>
      </c>
      <c r="P37" s="36">
        <f>Calculations!O11</f>
        <v>0</v>
      </c>
      <c r="Q37" s="36">
        <f>Calculations!S11</f>
        <v>0</v>
      </c>
      <c r="R37" s="36">
        <f>Calculations!N11</f>
        <v>0</v>
      </c>
      <c r="S37" s="36">
        <f>Calculations!R11</f>
        <v>0</v>
      </c>
      <c r="T37" s="36">
        <f>Calculations!M11</f>
        <v>0</v>
      </c>
      <c r="U37" s="36">
        <f>Calculations!Q11</f>
        <v>0</v>
      </c>
      <c r="V37" s="37">
        <f>Calculations!AA11</f>
        <v>0</v>
      </c>
      <c r="W37" s="37">
        <f>Calculations!AB11</f>
        <v>0</v>
      </c>
      <c r="X37" s="37">
        <f>Calculations!AC11</f>
        <v>0</v>
      </c>
      <c r="Y37" s="37">
        <f>Calculations!AD11</f>
        <v>0</v>
      </c>
      <c r="Z37" s="37">
        <f>Calculations!Y11</f>
        <v>0</v>
      </c>
      <c r="AA37" s="37">
        <f>Calculations!Z11</f>
        <v>0</v>
      </c>
      <c r="AB37" s="37">
        <f t="shared" si="1"/>
        <v>0</v>
      </c>
      <c r="AC37" s="37">
        <f t="shared" si="2"/>
        <v>0</v>
      </c>
      <c r="AD37" s="37">
        <f>Calculations!AF11</f>
        <v>0</v>
      </c>
      <c r="AE37" s="37">
        <f>Calculations!AG11</f>
        <v>0</v>
      </c>
      <c r="AF37" s="37" t="s">
        <v>336</v>
      </c>
      <c r="AG37" s="32" t="s">
        <v>331</v>
      </c>
      <c r="AH37" s="21" t="s">
        <v>317</v>
      </c>
      <c r="AI37" s="20" t="s">
        <v>320</v>
      </c>
      <c r="AJ37" s="26" t="s">
        <v>439</v>
      </c>
      <c r="AK37" s="26" t="s">
        <v>330</v>
      </c>
      <c r="AL37" s="26"/>
      <c r="AM37" s="26" t="s">
        <v>340</v>
      </c>
      <c r="AN37" s="20" t="s">
        <v>351</v>
      </c>
    </row>
    <row r="38" spans="2:41" ht="62.5">
      <c r="B38" s="29" t="str">
        <f>Calculations!A12</f>
        <v>23/01597/OUT</v>
      </c>
      <c r="C38" s="20" t="str">
        <f>Calculations!B12</f>
        <v>Land west of Kingshill Lane</v>
      </c>
      <c r="D38" s="11" t="str">
        <f>Calculations!C12</f>
        <v>Housing</v>
      </c>
      <c r="E38" s="36">
        <f>Calculations!D12</f>
        <v>13.510099483099999</v>
      </c>
      <c r="F38" s="36">
        <f>Calculations!H12</f>
        <v>13.509659907516522</v>
      </c>
      <c r="G38" s="36">
        <f>Calculations!L12</f>
        <v>99.996746318677907</v>
      </c>
      <c r="H38" s="36">
        <f>Calculations!G12</f>
        <v>4.3957558347828998E-4</v>
      </c>
      <c r="I38" s="36">
        <f>Calculations!K12</f>
        <v>3.2536813220965699E-3</v>
      </c>
      <c r="J38" s="36">
        <f>Calculations!F12</f>
        <v>0</v>
      </c>
      <c r="K38" s="36">
        <f>Calculations!J12</f>
        <v>0</v>
      </c>
      <c r="L38" s="36">
        <f>Calculations!E12</f>
        <v>0</v>
      </c>
      <c r="M38" s="36">
        <f>Calculations!I12</f>
        <v>0</v>
      </c>
      <c r="N38" s="36">
        <f>Calculations!P12</f>
        <v>12.792113194023596</v>
      </c>
      <c r="O38" s="36">
        <f>Calculations!T12</f>
        <v>94.685558829714438</v>
      </c>
      <c r="P38" s="36">
        <f>Calculations!O12</f>
        <v>0.39523349045742201</v>
      </c>
      <c r="Q38" s="36">
        <f>Calculations!S12</f>
        <v>2.9254669142283216</v>
      </c>
      <c r="R38" s="36">
        <f>Calculations!N12</f>
        <v>0.128907078011019</v>
      </c>
      <c r="S38" s="36">
        <f>Calculations!R12</f>
        <v>0.95415343293564148</v>
      </c>
      <c r="T38" s="36">
        <f>Calculations!M12</f>
        <v>0.19384572060796201</v>
      </c>
      <c r="U38" s="36">
        <f>Calculations!Q12</f>
        <v>1.4348208231215969</v>
      </c>
      <c r="V38" s="37">
        <f>Calculations!AA12</f>
        <v>0</v>
      </c>
      <c r="W38" s="37">
        <f>Calculations!AB12</f>
        <v>0</v>
      </c>
      <c r="X38" s="37">
        <f>Calculations!AC12</f>
        <v>0</v>
      </c>
      <c r="Y38" s="37">
        <f>Calculations!AD12</f>
        <v>0</v>
      </c>
      <c r="Z38" s="37">
        <f>Calculations!Y12</f>
        <v>0</v>
      </c>
      <c r="AA38" s="37">
        <f>Calculations!Z12</f>
        <v>0</v>
      </c>
      <c r="AB38" s="37">
        <f t="shared" si="1"/>
        <v>0.39523349045742201</v>
      </c>
      <c r="AC38" s="37">
        <f t="shared" si="2"/>
        <v>2.9254669142283216</v>
      </c>
      <c r="AD38" s="37">
        <f>Calculations!AF12</f>
        <v>0</v>
      </c>
      <c r="AE38" s="37">
        <f>Calculations!AG12</f>
        <v>0</v>
      </c>
      <c r="AF38" s="37" t="s">
        <v>337</v>
      </c>
      <c r="AG38" s="32" t="s">
        <v>333</v>
      </c>
      <c r="AH38" s="21" t="s">
        <v>317</v>
      </c>
      <c r="AI38" s="20" t="s">
        <v>314</v>
      </c>
      <c r="AJ38" s="26" t="s">
        <v>438</v>
      </c>
      <c r="AK38" s="26" t="s">
        <v>444</v>
      </c>
      <c r="AL38" s="26"/>
      <c r="AM38" s="26" t="s">
        <v>341</v>
      </c>
      <c r="AN38" s="20" t="s">
        <v>354</v>
      </c>
    </row>
    <row r="39" spans="2:41" ht="50">
      <c r="B39" s="29" t="str">
        <f>Calculations!A13</f>
        <v>23/02682/FUL</v>
      </c>
      <c r="C39" s="20" t="str">
        <f>Calculations!B13</f>
        <v>Land west of Worwell Farmhouse, Cirencester Road, GL8 8RY</v>
      </c>
      <c r="D39" s="11" t="str">
        <f>Calculations!C13</f>
        <v>Housing</v>
      </c>
      <c r="E39" s="36">
        <f>Calculations!D13</f>
        <v>2.4542248215</v>
      </c>
      <c r="F39" s="36">
        <f>Calculations!H13</f>
        <v>2.4542248215</v>
      </c>
      <c r="G39" s="36">
        <f>Calculations!L13</f>
        <v>100</v>
      </c>
      <c r="H39" s="36">
        <f>Calculations!G13</f>
        <v>0</v>
      </c>
      <c r="I39" s="36">
        <f>Calculations!K13</f>
        <v>0</v>
      </c>
      <c r="J39" s="36">
        <f>Calculations!F13</f>
        <v>0</v>
      </c>
      <c r="K39" s="36">
        <f>Calculations!J13</f>
        <v>0</v>
      </c>
      <c r="L39" s="36">
        <f>Calculations!E13</f>
        <v>0</v>
      </c>
      <c r="M39" s="36">
        <f>Calculations!I13</f>
        <v>0</v>
      </c>
      <c r="N39" s="36">
        <f>Calculations!P13</f>
        <v>2.329926586282721</v>
      </c>
      <c r="O39" s="36">
        <f>Calculations!T13</f>
        <v>94.935336236176241</v>
      </c>
      <c r="P39" s="36">
        <f>Calculations!O13</f>
        <v>8.5596074521751705E-2</v>
      </c>
      <c r="Q39" s="36">
        <f>Calculations!S13</f>
        <v>3.4877030731616578</v>
      </c>
      <c r="R39" s="36">
        <f>Calculations!N13</f>
        <v>3.8702160695527302E-2</v>
      </c>
      <c r="S39" s="36">
        <f>Calculations!R13</f>
        <v>1.5769606906621085</v>
      </c>
      <c r="T39" s="36">
        <f>Calculations!M13</f>
        <v>0</v>
      </c>
      <c r="U39" s="36">
        <f>Calculations!Q13</f>
        <v>0</v>
      </c>
      <c r="V39" s="37">
        <f>Calculations!AA13</f>
        <v>0</v>
      </c>
      <c r="W39" s="37">
        <f>Calculations!AB13</f>
        <v>0</v>
      </c>
      <c r="X39" s="37">
        <f>Calculations!AC13</f>
        <v>0</v>
      </c>
      <c r="Y39" s="37">
        <f>Calculations!AD13</f>
        <v>0</v>
      </c>
      <c r="Z39" s="37">
        <f>Calculations!Y13</f>
        <v>0</v>
      </c>
      <c r="AA39" s="37">
        <f>Calculations!Z13</f>
        <v>0</v>
      </c>
      <c r="AB39" s="37">
        <f t="shared" si="1"/>
        <v>8.5596074521751705E-2</v>
      </c>
      <c r="AC39" s="37">
        <f t="shared" si="2"/>
        <v>3.4877030731616578</v>
      </c>
      <c r="AD39" s="37">
        <f>Calculations!AF13</f>
        <v>0</v>
      </c>
      <c r="AE39" s="37">
        <f>Calculations!AG13</f>
        <v>0</v>
      </c>
      <c r="AF39" s="37" t="s">
        <v>338</v>
      </c>
      <c r="AG39" s="32" t="s">
        <v>331</v>
      </c>
      <c r="AH39" s="21" t="s">
        <v>317</v>
      </c>
      <c r="AI39" s="20" t="s">
        <v>314</v>
      </c>
      <c r="AJ39" s="26" t="s">
        <v>440</v>
      </c>
      <c r="AK39" s="26" t="s">
        <v>444</v>
      </c>
      <c r="AL39" s="26"/>
      <c r="AM39" s="26" t="s">
        <v>343</v>
      </c>
      <c r="AN39" s="20" t="s">
        <v>353</v>
      </c>
    </row>
    <row r="40" spans="2:41" ht="62.5">
      <c r="B40" s="29" t="str">
        <f>Calculations!A14</f>
        <v>24/00627/FUL</v>
      </c>
      <c r="C40" s="20" t="str">
        <f>Calculations!B14</f>
        <v>Former CoOperative Food, Station Road</v>
      </c>
      <c r="D40" s="11" t="str">
        <f>Calculations!C14</f>
        <v>Housing</v>
      </c>
      <c r="E40" s="36">
        <f>Calculations!D14</f>
        <v>1.3583242168</v>
      </c>
      <c r="F40" s="36">
        <f>Calculations!H14</f>
        <v>1.3583242168</v>
      </c>
      <c r="G40" s="36">
        <f>Calculations!L14</f>
        <v>100</v>
      </c>
      <c r="H40" s="36">
        <f>Calculations!G14</f>
        <v>0</v>
      </c>
      <c r="I40" s="36">
        <f>Calculations!K14</f>
        <v>0</v>
      </c>
      <c r="J40" s="36">
        <f>Calculations!F14</f>
        <v>0</v>
      </c>
      <c r="K40" s="36">
        <f>Calculations!J14</f>
        <v>0</v>
      </c>
      <c r="L40" s="36">
        <f>Calculations!E14</f>
        <v>0</v>
      </c>
      <c r="M40" s="36">
        <f>Calculations!I14</f>
        <v>0</v>
      </c>
      <c r="N40" s="36">
        <f>Calculations!P14</f>
        <v>1.2432011692413181</v>
      </c>
      <c r="O40" s="36">
        <f>Calculations!T14</f>
        <v>91.524626732350114</v>
      </c>
      <c r="P40" s="36">
        <f>Calculations!O14</f>
        <v>8.1431065747493994E-2</v>
      </c>
      <c r="Q40" s="36">
        <f>Calculations!S14</f>
        <v>5.9949653212642326</v>
      </c>
      <c r="R40" s="36">
        <f>Calculations!N14</f>
        <v>2.22683682923881E-2</v>
      </c>
      <c r="S40" s="36">
        <f>Calculations!R14</f>
        <v>1.6394000796694108</v>
      </c>
      <c r="T40" s="36">
        <f>Calculations!M14</f>
        <v>1.14236135187999E-2</v>
      </c>
      <c r="U40" s="36">
        <f>Calculations!Q14</f>
        <v>0.84100786671625072</v>
      </c>
      <c r="V40" s="37">
        <f>Calculations!AA14</f>
        <v>0</v>
      </c>
      <c r="W40" s="37">
        <f>Calculations!AB14</f>
        <v>0</v>
      </c>
      <c r="X40" s="37">
        <f>Calculations!AC14</f>
        <v>0</v>
      </c>
      <c r="Y40" s="37">
        <f>Calculations!AD14</f>
        <v>0</v>
      </c>
      <c r="Z40" s="37">
        <f>Calculations!Y14</f>
        <v>0</v>
      </c>
      <c r="AA40" s="37">
        <f>Calculations!Z14</f>
        <v>0</v>
      </c>
      <c r="AB40" s="37">
        <f t="shared" si="1"/>
        <v>8.1431065747493994E-2</v>
      </c>
      <c r="AC40" s="37">
        <f t="shared" si="2"/>
        <v>5.9949653212642326</v>
      </c>
      <c r="AD40" s="37">
        <f>Calculations!AF14</f>
        <v>0</v>
      </c>
      <c r="AE40" s="37">
        <f>Calculations!AG14</f>
        <v>0</v>
      </c>
      <c r="AF40" s="37" t="s">
        <v>336</v>
      </c>
      <c r="AG40" s="32" t="s">
        <v>333</v>
      </c>
      <c r="AH40" s="21" t="s">
        <v>317</v>
      </c>
      <c r="AI40" s="20" t="s">
        <v>314</v>
      </c>
      <c r="AJ40" s="26" t="s">
        <v>435</v>
      </c>
      <c r="AK40" s="26" t="s">
        <v>444</v>
      </c>
      <c r="AL40" s="26"/>
      <c r="AM40" s="26" t="s">
        <v>342</v>
      </c>
      <c r="AN40" s="20" t="s">
        <v>352</v>
      </c>
    </row>
    <row r="41" spans="2:41" ht="62.5">
      <c r="B41" s="29" t="str">
        <f>Calculations!A15</f>
        <v>25/01717/FUL</v>
      </c>
      <c r="C41" s="20" t="str">
        <f>Calculations!B15</f>
        <v>Hatherop Road</v>
      </c>
      <c r="D41" s="11" t="str">
        <f>Calculations!C15</f>
        <v>Housing</v>
      </c>
      <c r="E41" s="36">
        <f>Calculations!D15</f>
        <v>7.7043759696</v>
      </c>
      <c r="F41" s="36">
        <f>Calculations!H15</f>
        <v>7.7043759696</v>
      </c>
      <c r="G41" s="36">
        <f>Calculations!L15</f>
        <v>100</v>
      </c>
      <c r="H41" s="36">
        <f>Calculations!G15</f>
        <v>0</v>
      </c>
      <c r="I41" s="36">
        <f>Calculations!K15</f>
        <v>0</v>
      </c>
      <c r="J41" s="36">
        <f>Calculations!F15</f>
        <v>0</v>
      </c>
      <c r="K41" s="36">
        <f>Calculations!J15</f>
        <v>0</v>
      </c>
      <c r="L41" s="36">
        <f>Calculations!E15</f>
        <v>0</v>
      </c>
      <c r="M41" s="36">
        <f>Calculations!I15</f>
        <v>0</v>
      </c>
      <c r="N41" s="36">
        <f>Calculations!P15</f>
        <v>7.5584589146498926</v>
      </c>
      <c r="O41" s="36">
        <f>Calculations!T15</f>
        <v>98.10604965897474</v>
      </c>
      <c r="P41" s="36">
        <f>Calculations!O15</f>
        <v>6.7009233627397802E-2</v>
      </c>
      <c r="Q41" s="36">
        <f>Calculations!S15</f>
        <v>0.86975549858682222</v>
      </c>
      <c r="R41" s="36">
        <f>Calculations!N15</f>
        <v>1.8242903724303799E-2</v>
      </c>
      <c r="S41" s="36">
        <f>Calculations!R15</f>
        <v>0.23678626012394541</v>
      </c>
      <c r="T41" s="36">
        <f>Calculations!M15</f>
        <v>6.0664917598405498E-2</v>
      </c>
      <c r="U41" s="36">
        <f>Calculations!Q15</f>
        <v>0.78740858231448863</v>
      </c>
      <c r="V41" s="37">
        <f>Calculations!AA15</f>
        <v>0</v>
      </c>
      <c r="W41" s="37">
        <f>Calculations!AB15</f>
        <v>0</v>
      </c>
      <c r="X41" s="37">
        <f>Calculations!AC15</f>
        <v>0</v>
      </c>
      <c r="Y41" s="37">
        <f>Calculations!AD15</f>
        <v>0</v>
      </c>
      <c r="Z41" s="37">
        <f>Calculations!Y15</f>
        <v>0</v>
      </c>
      <c r="AA41" s="37">
        <f>Calculations!Z15</f>
        <v>0</v>
      </c>
      <c r="AB41" s="37">
        <f t="shared" si="1"/>
        <v>6.7009233627397802E-2</v>
      </c>
      <c r="AC41" s="37">
        <f t="shared" si="2"/>
        <v>0.86975549858682222</v>
      </c>
      <c r="AD41" s="37">
        <f>Calculations!AF15</f>
        <v>0</v>
      </c>
      <c r="AE41" s="37">
        <f>Calculations!AG15</f>
        <v>0</v>
      </c>
      <c r="AF41" s="37" t="s">
        <v>336</v>
      </c>
      <c r="AG41" s="32" t="s">
        <v>333</v>
      </c>
      <c r="AH41" s="21" t="s">
        <v>317</v>
      </c>
      <c r="AI41" s="20" t="s">
        <v>314</v>
      </c>
      <c r="AJ41" s="26" t="s">
        <v>435</v>
      </c>
      <c r="AK41" s="26" t="s">
        <v>444</v>
      </c>
      <c r="AL41" s="26"/>
      <c r="AM41" s="26" t="s">
        <v>342</v>
      </c>
      <c r="AN41" s="20" t="s">
        <v>352</v>
      </c>
    </row>
    <row r="42" spans="2:41" ht="37.5">
      <c r="B42" s="29" t="str">
        <f>Calculations!A16</f>
        <v>A11B</v>
      </c>
      <c r="C42" s="20" t="str">
        <f>Calculations!B16</f>
        <v>Land north-west of Andoversford</v>
      </c>
      <c r="D42" s="11" t="str">
        <f>Calculations!C16</f>
        <v>Housing</v>
      </c>
      <c r="E42" s="36">
        <f>Calculations!D16</f>
        <v>0.51905901409999999</v>
      </c>
      <c r="F42" s="36">
        <f>Calculations!H16</f>
        <v>0.51905901409999999</v>
      </c>
      <c r="G42" s="36">
        <f>Calculations!L16</f>
        <v>100</v>
      </c>
      <c r="H42" s="36">
        <f>Calculations!G16</f>
        <v>0</v>
      </c>
      <c r="I42" s="36">
        <f>Calculations!K16</f>
        <v>0</v>
      </c>
      <c r="J42" s="36">
        <f>Calculations!F16</f>
        <v>0</v>
      </c>
      <c r="K42" s="36">
        <f>Calculations!J16</f>
        <v>0</v>
      </c>
      <c r="L42" s="36">
        <f>Calculations!E16</f>
        <v>0</v>
      </c>
      <c r="M42" s="36">
        <f>Calculations!I16</f>
        <v>0</v>
      </c>
      <c r="N42" s="36">
        <f>Calculations!P16</f>
        <v>0.39935791963824485</v>
      </c>
      <c r="O42" s="36">
        <f>Calculations!T16</f>
        <v>76.938827530178685</v>
      </c>
      <c r="P42" s="36">
        <f>Calculations!O16</f>
        <v>3.8171797484874703E-2</v>
      </c>
      <c r="Q42" s="36">
        <f>Calculations!S16</f>
        <v>7.3540380665695686</v>
      </c>
      <c r="R42" s="36">
        <f>Calculations!N16</f>
        <v>7.1319304402592404E-3</v>
      </c>
      <c r="S42" s="36">
        <f>Calculations!R16</f>
        <v>1.3740114797207297</v>
      </c>
      <c r="T42" s="36">
        <f>Calculations!M16</f>
        <v>7.4397366536621198E-2</v>
      </c>
      <c r="U42" s="36">
        <f>Calculations!Q16</f>
        <v>14.33312292353102</v>
      </c>
      <c r="V42" s="37">
        <f>Calculations!AA16</f>
        <v>2.00159561521479E-2</v>
      </c>
      <c r="W42" s="37">
        <f>Calculations!AB16</f>
        <v>3.8562004720896144</v>
      </c>
      <c r="X42" s="37">
        <f>Calculations!AC16</f>
        <v>0</v>
      </c>
      <c r="Y42" s="37">
        <f>Calculations!AD16</f>
        <v>0</v>
      </c>
      <c r="Z42" s="37">
        <f>Calculations!Y16</f>
        <v>0</v>
      </c>
      <c r="AA42" s="37">
        <f>Calculations!Z16</f>
        <v>0</v>
      </c>
      <c r="AB42" s="37">
        <f t="shared" si="1"/>
        <v>3.8171797484874703E-2</v>
      </c>
      <c r="AC42" s="37">
        <f t="shared" si="2"/>
        <v>7.3540380665695686</v>
      </c>
      <c r="AD42" s="37">
        <f>Calculations!AF16</f>
        <v>0</v>
      </c>
      <c r="AE42" s="37">
        <f>Calculations!AG16</f>
        <v>0</v>
      </c>
      <c r="AF42" s="37" t="s">
        <v>336</v>
      </c>
      <c r="AG42" s="32" t="s">
        <v>312</v>
      </c>
      <c r="AH42" s="21" t="s">
        <v>317</v>
      </c>
      <c r="AI42" s="20" t="s">
        <v>314</v>
      </c>
      <c r="AJ42" s="26" t="s">
        <v>324</v>
      </c>
      <c r="AK42" s="26" t="s">
        <v>444</v>
      </c>
      <c r="AL42" s="26"/>
      <c r="AM42" s="26" t="s">
        <v>344</v>
      </c>
      <c r="AN42" s="20" t="s">
        <v>355</v>
      </c>
    </row>
    <row r="43" spans="2:41" ht="50">
      <c r="B43" s="29" t="str">
        <f>Calculations!A17</f>
        <v>A2</v>
      </c>
      <c r="C43" s="20" t="str">
        <f>Calculations!B17</f>
        <v>Land to rear of Templefields and Crossfields</v>
      </c>
      <c r="D43" s="11" t="str">
        <f>Calculations!C17</f>
        <v>Housing</v>
      </c>
      <c r="E43" s="36">
        <f>Calculations!D17</f>
        <v>2.3069460503000001</v>
      </c>
      <c r="F43" s="36">
        <f>Calculations!H17</f>
        <v>2.3069460503000001</v>
      </c>
      <c r="G43" s="36">
        <f>Calculations!L17</f>
        <v>100</v>
      </c>
      <c r="H43" s="36">
        <f>Calculations!G17</f>
        <v>0</v>
      </c>
      <c r="I43" s="36">
        <f>Calculations!K17</f>
        <v>0</v>
      </c>
      <c r="J43" s="36">
        <f>Calculations!F17</f>
        <v>0</v>
      </c>
      <c r="K43" s="36">
        <f>Calculations!J17</f>
        <v>0</v>
      </c>
      <c r="L43" s="36">
        <f>Calculations!E17</f>
        <v>0</v>
      </c>
      <c r="M43" s="36">
        <f>Calculations!I17</f>
        <v>0</v>
      </c>
      <c r="N43" s="36">
        <f>Calculations!P17</f>
        <v>2.2806813481753454</v>
      </c>
      <c r="O43" s="36">
        <f>Calculations!T17</f>
        <v>98.861494740146213</v>
      </c>
      <c r="P43" s="36">
        <f>Calculations!O17</f>
        <v>2.6264702124654701E-2</v>
      </c>
      <c r="Q43" s="36">
        <f>Calculations!S17</f>
        <v>1.1385052598537873</v>
      </c>
      <c r="R43" s="36">
        <f>Calculations!N17</f>
        <v>0</v>
      </c>
      <c r="S43" s="36">
        <f>Calculations!R17</f>
        <v>0</v>
      </c>
      <c r="T43" s="36">
        <f>Calculations!M17</f>
        <v>0</v>
      </c>
      <c r="U43" s="36">
        <f>Calculations!Q17</f>
        <v>0</v>
      </c>
      <c r="V43" s="37">
        <f>Calculations!AA17</f>
        <v>0</v>
      </c>
      <c r="W43" s="37">
        <f>Calculations!AB17</f>
        <v>0</v>
      </c>
      <c r="X43" s="37">
        <f>Calculations!AC17</f>
        <v>0</v>
      </c>
      <c r="Y43" s="37">
        <f>Calculations!AD17</f>
        <v>0</v>
      </c>
      <c r="Z43" s="37">
        <f>Calculations!Y17</f>
        <v>0</v>
      </c>
      <c r="AA43" s="37">
        <f>Calculations!Z17</f>
        <v>0</v>
      </c>
      <c r="AB43" s="37">
        <f t="shared" si="1"/>
        <v>2.6264702124654701E-2</v>
      </c>
      <c r="AC43" s="37">
        <f t="shared" si="2"/>
        <v>1.1385052598537873</v>
      </c>
      <c r="AD43" s="37">
        <f>Calculations!AF17</f>
        <v>0</v>
      </c>
      <c r="AE43" s="37">
        <f>Calculations!AG17</f>
        <v>0</v>
      </c>
      <c r="AF43" s="37" t="s">
        <v>336</v>
      </c>
      <c r="AG43" s="32" t="s">
        <v>331</v>
      </c>
      <c r="AH43" s="21" t="s">
        <v>317</v>
      </c>
      <c r="AI43" s="20" t="s">
        <v>314</v>
      </c>
      <c r="AJ43" s="26" t="s">
        <v>437</v>
      </c>
      <c r="AK43" s="26" t="s">
        <v>444</v>
      </c>
      <c r="AL43" s="26"/>
      <c r="AM43" s="26" t="s">
        <v>342</v>
      </c>
      <c r="AN43" s="20" t="s">
        <v>352</v>
      </c>
    </row>
    <row r="44" spans="2:41" ht="62.5">
      <c r="B44" s="29" t="str">
        <f>Calculations!A18</f>
        <v>A3A</v>
      </c>
      <c r="C44" s="20" t="str">
        <f>Calculations!B18</f>
        <v>Land north-west of Andoversford</v>
      </c>
      <c r="D44" s="11" t="str">
        <f>Calculations!C18</f>
        <v>Housing</v>
      </c>
      <c r="E44" s="36">
        <f>Calculations!D18</f>
        <v>2.5285168617</v>
      </c>
      <c r="F44" s="36">
        <f>Calculations!H18</f>
        <v>2.3189593903061043</v>
      </c>
      <c r="G44" s="36">
        <f>Calculations!L18</f>
        <v>91.712237534654847</v>
      </c>
      <c r="H44" s="36">
        <f>Calculations!G18</f>
        <v>9.7035224804294495E-2</v>
      </c>
      <c r="I44" s="36">
        <f>Calculations!K18</f>
        <v>3.8376340800454352</v>
      </c>
      <c r="J44" s="36">
        <f>Calculations!F18</f>
        <v>3.1858918338139697E-2</v>
      </c>
      <c r="K44" s="36">
        <f>Calculations!J18</f>
        <v>1.2599844130254272</v>
      </c>
      <c r="L44" s="36">
        <f>Calculations!E18</f>
        <v>8.0663328251461497E-2</v>
      </c>
      <c r="M44" s="36">
        <f>Calculations!I18</f>
        <v>3.1901439722742864</v>
      </c>
      <c r="N44" s="36">
        <f>Calculations!P18</f>
        <v>2.4103683523080126</v>
      </c>
      <c r="O44" s="36">
        <f>Calculations!T18</f>
        <v>95.327359244400995</v>
      </c>
      <c r="P44" s="36">
        <f>Calculations!O18</f>
        <v>3.6133702998174401E-2</v>
      </c>
      <c r="Q44" s="36">
        <f>Calculations!S18</f>
        <v>1.4290473417638432</v>
      </c>
      <c r="R44" s="36">
        <f>Calculations!N18</f>
        <v>1.33936271631524E-2</v>
      </c>
      <c r="S44" s="36">
        <f>Calculations!R18</f>
        <v>0.52970290078063587</v>
      </c>
      <c r="T44" s="36">
        <f>Calculations!M18</f>
        <v>6.8621179230660495E-2</v>
      </c>
      <c r="U44" s="36">
        <f>Calculations!Q18</f>
        <v>2.7138905130545328</v>
      </c>
      <c r="V44" s="37">
        <f>Calculations!AA18</f>
        <v>7.49925571428606E-2</v>
      </c>
      <c r="W44" s="37">
        <f>Calculations!AB18</f>
        <v>2.9658713484884887</v>
      </c>
      <c r="X44" s="37">
        <f>Calculations!AC18</f>
        <v>0</v>
      </c>
      <c r="Y44" s="37">
        <f>Calculations!AD18</f>
        <v>0</v>
      </c>
      <c r="Z44" s="37">
        <f>Calculations!Y18</f>
        <v>1.59418985740644E-2</v>
      </c>
      <c r="AA44" s="37">
        <f>Calculations!Z18</f>
        <v>0.63048417099920651</v>
      </c>
      <c r="AB44" s="37">
        <f t="shared" si="1"/>
        <v>3.6133702998174401E-2</v>
      </c>
      <c r="AC44" s="37">
        <f t="shared" si="2"/>
        <v>1.4290473417638432</v>
      </c>
      <c r="AD44" s="37">
        <f>Calculations!AF18</f>
        <v>0</v>
      </c>
      <c r="AE44" s="37">
        <f>Calculations!AG18</f>
        <v>0</v>
      </c>
      <c r="AF44" s="37" t="s">
        <v>337</v>
      </c>
      <c r="AG44" s="32" t="s">
        <v>312</v>
      </c>
      <c r="AH44" s="21" t="s">
        <v>317</v>
      </c>
      <c r="AI44" s="20" t="s">
        <v>313</v>
      </c>
      <c r="AJ44" s="26" t="s">
        <v>322</v>
      </c>
      <c r="AK44" s="26" t="s">
        <v>323</v>
      </c>
      <c r="AL44" s="26"/>
      <c r="AM44" s="26" t="s">
        <v>347</v>
      </c>
      <c r="AN44" s="20" t="s">
        <v>356</v>
      </c>
    </row>
    <row r="45" spans="2:41" ht="62.5">
      <c r="B45" s="29" t="str">
        <f>Calculations!A19</f>
        <v>A3B</v>
      </c>
      <c r="C45" s="20" t="str">
        <f>Calculations!B19</f>
        <v>Land north-west of Andoversford</v>
      </c>
      <c r="D45" s="11" t="str">
        <f>Calculations!C19</f>
        <v>Housing</v>
      </c>
      <c r="E45" s="36">
        <f>Calculations!D19</f>
        <v>2.7122212381000002</v>
      </c>
      <c r="F45" s="36">
        <f>Calculations!H19</f>
        <v>0.73679716396269512</v>
      </c>
      <c r="G45" s="36">
        <f>Calculations!L19</f>
        <v>27.165820900320277</v>
      </c>
      <c r="H45" s="36">
        <f>Calculations!G19</f>
        <v>0.249670756027771</v>
      </c>
      <c r="I45" s="36">
        <f>Calculations!K19</f>
        <v>9.2053978680099693</v>
      </c>
      <c r="J45" s="36">
        <f>Calculations!F19</f>
        <v>0.180959240986034</v>
      </c>
      <c r="K45" s="36">
        <f>Calculations!J19</f>
        <v>6.6719941000388996</v>
      </c>
      <c r="L45" s="36">
        <f>Calculations!E19</f>
        <v>1.5447940771235</v>
      </c>
      <c r="M45" s="36">
        <f>Calculations!I19</f>
        <v>56.956787131630861</v>
      </c>
      <c r="N45" s="36">
        <f>Calculations!P19</f>
        <v>2.4231071604605967</v>
      </c>
      <c r="O45" s="36">
        <f>Calculations!T19</f>
        <v>89.340321004125116</v>
      </c>
      <c r="P45" s="36">
        <f>Calculations!O19</f>
        <v>0.16995567065952399</v>
      </c>
      <c r="Q45" s="36">
        <f>Calculations!S19</f>
        <v>6.2662908273140543</v>
      </c>
      <c r="R45" s="36">
        <f>Calculations!N19</f>
        <v>4.1395941726139203E-2</v>
      </c>
      <c r="S45" s="36">
        <f>Calculations!R19</f>
        <v>1.5262745215850613</v>
      </c>
      <c r="T45" s="36">
        <f>Calculations!M19</f>
        <v>7.7762465253740296E-2</v>
      </c>
      <c r="U45" s="36">
        <f>Calculations!Q19</f>
        <v>2.8671136469757696</v>
      </c>
      <c r="V45" s="37">
        <f>Calculations!AA19</f>
        <v>0.30371200447851499</v>
      </c>
      <c r="W45" s="37">
        <f>Calculations!AB19</f>
        <v>11.197906727228315</v>
      </c>
      <c r="X45" s="37">
        <f>Calculations!AC19</f>
        <v>0</v>
      </c>
      <c r="Y45" s="37">
        <f>Calculations!AD19</f>
        <v>0</v>
      </c>
      <c r="Z45" s="37">
        <f>Calculations!Y19</f>
        <v>0.154637267572449</v>
      </c>
      <c r="AA45" s="37">
        <f>Calculations!Z19</f>
        <v>5.7014990296579739</v>
      </c>
      <c r="AB45" s="37">
        <f t="shared" si="1"/>
        <v>0.16995567065952399</v>
      </c>
      <c r="AC45" s="37">
        <f t="shared" si="2"/>
        <v>6.2662908273140543</v>
      </c>
      <c r="AD45" s="37">
        <f>Calculations!AF19</f>
        <v>0</v>
      </c>
      <c r="AE45" s="37">
        <f>Calculations!AG19</f>
        <v>0</v>
      </c>
      <c r="AF45" s="37" t="s">
        <v>337</v>
      </c>
      <c r="AG45" s="32" t="s">
        <v>312</v>
      </c>
      <c r="AH45" s="21" t="s">
        <v>317</v>
      </c>
      <c r="AI45" s="20" t="s">
        <v>313</v>
      </c>
      <c r="AJ45" s="26" t="s">
        <v>322</v>
      </c>
      <c r="AK45" s="26" t="s">
        <v>323</v>
      </c>
      <c r="AL45" s="26"/>
      <c r="AM45" s="26" t="s">
        <v>347</v>
      </c>
      <c r="AN45" s="20" t="s">
        <v>351</v>
      </c>
      <c r="AO45" s="24"/>
    </row>
    <row r="46" spans="2:41" ht="62.5">
      <c r="B46" s="29" t="str">
        <f>Calculations!A20</f>
        <v>B56</v>
      </c>
      <c r="C46" s="20" t="str">
        <f>Calculations!B20</f>
        <v>Land off Mallard Crescent</v>
      </c>
      <c r="D46" s="11" t="str">
        <f>Calculations!C20</f>
        <v>Housing</v>
      </c>
      <c r="E46" s="36">
        <f>Calculations!D20</f>
        <v>1.831451553</v>
      </c>
      <c r="F46" s="36">
        <f>Calculations!H20</f>
        <v>1.831451553</v>
      </c>
      <c r="G46" s="36">
        <f>Calculations!L20</f>
        <v>100</v>
      </c>
      <c r="H46" s="36">
        <f>Calculations!G20</f>
        <v>0</v>
      </c>
      <c r="I46" s="36">
        <f>Calculations!K20</f>
        <v>0</v>
      </c>
      <c r="J46" s="36">
        <f>Calculations!F20</f>
        <v>0</v>
      </c>
      <c r="K46" s="36">
        <f>Calculations!J20</f>
        <v>0</v>
      </c>
      <c r="L46" s="36">
        <f>Calculations!E20</f>
        <v>0</v>
      </c>
      <c r="M46" s="36">
        <f>Calculations!I20</f>
        <v>0</v>
      </c>
      <c r="N46" s="36">
        <f>Calculations!P20</f>
        <v>1.7197885545294758</v>
      </c>
      <c r="O46" s="36">
        <f>Calculations!T20</f>
        <v>93.903032909190784</v>
      </c>
      <c r="P46" s="36">
        <f>Calculations!O20</f>
        <v>7.1640388276301301E-2</v>
      </c>
      <c r="Q46" s="36">
        <f>Calculations!S20</f>
        <v>3.9116725833643331</v>
      </c>
      <c r="R46" s="36">
        <f>Calculations!N20</f>
        <v>6.0489591805810003E-3</v>
      </c>
      <c r="S46" s="36">
        <f>Calculations!R20</f>
        <v>0.33028223818820285</v>
      </c>
      <c r="T46" s="36">
        <f>Calculations!M20</f>
        <v>3.3973651013641901E-2</v>
      </c>
      <c r="U46" s="36">
        <f>Calculations!Q20</f>
        <v>1.8550122692566742</v>
      </c>
      <c r="V46" s="37">
        <f>Calculations!AA20</f>
        <v>0</v>
      </c>
      <c r="W46" s="37">
        <f>Calculations!AB20</f>
        <v>0</v>
      </c>
      <c r="X46" s="37">
        <f>Calculations!AC20</f>
        <v>0</v>
      </c>
      <c r="Y46" s="37">
        <f>Calculations!AD20</f>
        <v>0</v>
      </c>
      <c r="Z46" s="37">
        <f>Calculations!Y20</f>
        <v>0</v>
      </c>
      <c r="AA46" s="37">
        <f>Calculations!Z20</f>
        <v>0</v>
      </c>
      <c r="AB46" s="37">
        <f t="shared" si="1"/>
        <v>7.1640388276301301E-2</v>
      </c>
      <c r="AC46" s="37">
        <f t="shared" si="2"/>
        <v>3.9116725833643331</v>
      </c>
      <c r="AD46" s="37">
        <f>Calculations!AF20</f>
        <v>0</v>
      </c>
      <c r="AE46" s="37">
        <f>Calculations!AG20</f>
        <v>0</v>
      </c>
      <c r="AF46" s="37" t="s">
        <v>336</v>
      </c>
      <c r="AG46" s="32" t="s">
        <v>333</v>
      </c>
      <c r="AH46" s="21" t="s">
        <v>317</v>
      </c>
      <c r="AI46" s="20" t="s">
        <v>314</v>
      </c>
      <c r="AJ46" s="26" t="s">
        <v>435</v>
      </c>
      <c r="AK46" s="26" t="s">
        <v>444</v>
      </c>
      <c r="AL46" s="26"/>
      <c r="AM46" s="26" t="s">
        <v>342</v>
      </c>
      <c r="AN46" s="20" t="s">
        <v>352</v>
      </c>
      <c r="AO46" s="24"/>
    </row>
    <row r="47" spans="2:41" ht="50">
      <c r="B47" s="29" t="str">
        <f>Calculations!A21</f>
        <v>BK11</v>
      </c>
      <c r="C47" s="20" t="str">
        <f>Calculations!B21</f>
        <v>Former Station Road Allotments</v>
      </c>
      <c r="D47" s="11" t="str">
        <f>Calculations!C21</f>
        <v>Housing</v>
      </c>
      <c r="E47" s="36">
        <f>Calculations!D21</f>
        <v>1.4612865077999999</v>
      </c>
      <c r="F47" s="36">
        <f>Calculations!H21</f>
        <v>1.4612865077999999</v>
      </c>
      <c r="G47" s="36">
        <f>Calculations!L21</f>
        <v>100</v>
      </c>
      <c r="H47" s="36">
        <f>Calculations!G21</f>
        <v>0</v>
      </c>
      <c r="I47" s="36">
        <f>Calculations!K21</f>
        <v>0</v>
      </c>
      <c r="J47" s="36">
        <f>Calculations!F21</f>
        <v>0</v>
      </c>
      <c r="K47" s="36">
        <f>Calculations!J21</f>
        <v>0</v>
      </c>
      <c r="L47" s="36">
        <f>Calculations!E21</f>
        <v>0</v>
      </c>
      <c r="M47" s="36">
        <f>Calculations!I21</f>
        <v>0</v>
      </c>
      <c r="N47" s="36">
        <f>Calculations!P21</f>
        <v>1.3180254058761653</v>
      </c>
      <c r="O47" s="36">
        <f>Calculations!T21</f>
        <v>90.196234539965928</v>
      </c>
      <c r="P47" s="36">
        <f>Calculations!O21</f>
        <v>0.13045097941640599</v>
      </c>
      <c r="Q47" s="36">
        <f>Calculations!S21</f>
        <v>8.9271322714669346</v>
      </c>
      <c r="R47" s="36">
        <f>Calculations!N21</f>
        <v>1.2810122507428599E-2</v>
      </c>
      <c r="S47" s="36">
        <f>Calculations!R21</f>
        <v>0.87663318856714345</v>
      </c>
      <c r="T47" s="36">
        <f>Calculations!M21</f>
        <v>0</v>
      </c>
      <c r="U47" s="36">
        <f>Calculations!Q21</f>
        <v>0</v>
      </c>
      <c r="V47" s="37">
        <f>Calculations!AA21</f>
        <v>0</v>
      </c>
      <c r="W47" s="37">
        <f>Calculations!AB21</f>
        <v>0</v>
      </c>
      <c r="X47" s="37">
        <f>Calculations!AC21</f>
        <v>0</v>
      </c>
      <c r="Y47" s="37">
        <f>Calculations!AD21</f>
        <v>0</v>
      </c>
      <c r="Z47" s="37">
        <f>Calculations!Y21</f>
        <v>0</v>
      </c>
      <c r="AA47" s="37">
        <f>Calculations!Z21</f>
        <v>0</v>
      </c>
      <c r="AB47" s="37">
        <f t="shared" si="1"/>
        <v>0.13045097941640599</v>
      </c>
      <c r="AC47" s="37">
        <f t="shared" si="2"/>
        <v>8.9271322714669346</v>
      </c>
      <c r="AD47" s="37">
        <f>Calculations!AF21</f>
        <v>0</v>
      </c>
      <c r="AE47" s="37">
        <f>Calculations!AG21</f>
        <v>0</v>
      </c>
      <c r="AF47" s="37" t="s">
        <v>336</v>
      </c>
      <c r="AG47" s="32" t="s">
        <v>312</v>
      </c>
      <c r="AH47" s="21" t="s">
        <v>317</v>
      </c>
      <c r="AI47" s="20" t="s">
        <v>314</v>
      </c>
      <c r="AJ47" s="26" t="s">
        <v>325</v>
      </c>
      <c r="AK47" s="26" t="s">
        <v>444</v>
      </c>
      <c r="AL47" s="26"/>
      <c r="AM47" s="26" t="s">
        <v>342</v>
      </c>
      <c r="AN47" s="20" t="s">
        <v>352</v>
      </c>
    </row>
    <row r="48" spans="2:41" ht="62.5">
      <c r="B48" s="29" t="str">
        <f>Calculations!A22</f>
        <v>BK14A</v>
      </c>
      <c r="C48" s="20" t="str">
        <f>Calculations!B22</f>
        <v>The Limes, Station Road</v>
      </c>
      <c r="D48" s="11" t="str">
        <f>Calculations!C22</f>
        <v>Housing</v>
      </c>
      <c r="E48" s="36">
        <f>Calculations!D22</f>
        <v>1.5162749679</v>
      </c>
      <c r="F48" s="36">
        <f>Calculations!H22</f>
        <v>1.4322891283968278</v>
      </c>
      <c r="G48" s="36">
        <f>Calculations!L22</f>
        <v>94.461041613086152</v>
      </c>
      <c r="H48" s="36">
        <f>Calculations!G22</f>
        <v>3.5148323062636197E-2</v>
      </c>
      <c r="I48" s="36">
        <f>Calculations!K22</f>
        <v>2.3180705219526034</v>
      </c>
      <c r="J48" s="36">
        <f>Calculations!F22</f>
        <v>1.1974165256837199E-2</v>
      </c>
      <c r="K48" s="36">
        <f>Calculations!J22</f>
        <v>0.78970935419590127</v>
      </c>
      <c r="L48" s="36">
        <f>Calculations!E22</f>
        <v>3.6863351183698899E-2</v>
      </c>
      <c r="M48" s="36">
        <f>Calculations!I22</f>
        <v>2.4311785107653425</v>
      </c>
      <c r="N48" s="36">
        <f>Calculations!P22</f>
        <v>1.4803578073978205</v>
      </c>
      <c r="O48" s="36">
        <f>Calculations!T22</f>
        <v>97.63122380422044</v>
      </c>
      <c r="P48" s="36">
        <f>Calculations!O22</f>
        <v>3.5916951920766098E-2</v>
      </c>
      <c r="Q48" s="36">
        <f>Calculations!S22</f>
        <v>2.3687624396061957</v>
      </c>
      <c r="R48" s="36">
        <f>Calculations!N22</f>
        <v>0</v>
      </c>
      <c r="S48" s="36">
        <f>Calculations!R22</f>
        <v>0</v>
      </c>
      <c r="T48" s="36">
        <f>Calculations!M22</f>
        <v>2.0858141347162E-7</v>
      </c>
      <c r="U48" s="36">
        <f>Calculations!Q22</f>
        <v>1.3756173378005417E-5</v>
      </c>
      <c r="V48" s="37">
        <f>Calculations!AA22</f>
        <v>3.31714602324715E-2</v>
      </c>
      <c r="W48" s="37">
        <f>Calculations!AB22</f>
        <v>2.1876942464078977</v>
      </c>
      <c r="X48" s="37">
        <f>Calculations!AC22</f>
        <v>0</v>
      </c>
      <c r="Y48" s="37">
        <f>Calculations!AD22</f>
        <v>0</v>
      </c>
      <c r="Z48" s="37">
        <f>Calculations!Y22</f>
        <v>8.7716342879945904E-3</v>
      </c>
      <c r="AA48" s="37">
        <f>Calculations!Z22</f>
        <v>0.57849891831578981</v>
      </c>
      <c r="AB48" s="37">
        <f t="shared" si="1"/>
        <v>3.5916951920766098E-2</v>
      </c>
      <c r="AC48" s="37">
        <f t="shared" si="2"/>
        <v>2.3687624396061957</v>
      </c>
      <c r="AD48" s="37">
        <f>Calculations!AF22</f>
        <v>0</v>
      </c>
      <c r="AE48" s="37">
        <f>Calculations!AG22</f>
        <v>0</v>
      </c>
      <c r="AF48" s="37" t="s">
        <v>337</v>
      </c>
      <c r="AG48" s="32" t="s">
        <v>333</v>
      </c>
      <c r="AH48" s="21" t="s">
        <v>317</v>
      </c>
      <c r="AI48" s="20" t="s">
        <v>313</v>
      </c>
      <c r="AJ48" s="26" t="s">
        <v>436</v>
      </c>
      <c r="AK48" s="26" t="s">
        <v>323</v>
      </c>
      <c r="AL48" s="26"/>
      <c r="AM48" s="26" t="s">
        <v>347</v>
      </c>
      <c r="AN48" s="20" t="s">
        <v>356</v>
      </c>
    </row>
    <row r="49" spans="2:41" ht="50">
      <c r="B49" s="29" t="str">
        <f>Calculations!A23</f>
        <v>BK8A</v>
      </c>
      <c r="C49" s="20" t="str">
        <f>Calculations!B23</f>
        <v>Land at Sheafhouse Farm</v>
      </c>
      <c r="D49" s="11" t="str">
        <f>Calculations!C23</f>
        <v>Housing</v>
      </c>
      <c r="E49" s="36">
        <f>Calculations!D23</f>
        <v>0.54757862450000006</v>
      </c>
      <c r="F49" s="36">
        <f>Calculations!H23</f>
        <v>0.54757862450000006</v>
      </c>
      <c r="G49" s="36">
        <f>Calculations!L23</f>
        <v>100</v>
      </c>
      <c r="H49" s="36">
        <f>Calculations!G23</f>
        <v>0</v>
      </c>
      <c r="I49" s="36">
        <f>Calculations!K23</f>
        <v>0</v>
      </c>
      <c r="J49" s="36">
        <f>Calculations!F23</f>
        <v>0</v>
      </c>
      <c r="K49" s="36">
        <f>Calculations!J23</f>
        <v>0</v>
      </c>
      <c r="L49" s="36">
        <f>Calculations!E23</f>
        <v>0</v>
      </c>
      <c r="M49" s="36">
        <f>Calculations!I23</f>
        <v>0</v>
      </c>
      <c r="N49" s="36">
        <f>Calculations!P23</f>
        <v>0.5210131769748213</v>
      </c>
      <c r="O49" s="36">
        <f>Calculations!T23</f>
        <v>95.148560163495063</v>
      </c>
      <c r="P49" s="36">
        <f>Calculations!O23</f>
        <v>2.6565447525178702E-2</v>
      </c>
      <c r="Q49" s="36">
        <f>Calculations!S23</f>
        <v>4.8514398365049214</v>
      </c>
      <c r="R49" s="36">
        <f>Calculations!N23</f>
        <v>0</v>
      </c>
      <c r="S49" s="36">
        <f>Calculations!R23</f>
        <v>0</v>
      </c>
      <c r="T49" s="36">
        <f>Calculations!M23</f>
        <v>0</v>
      </c>
      <c r="U49" s="36">
        <f>Calculations!Q23</f>
        <v>0</v>
      </c>
      <c r="V49" s="37">
        <f>Calculations!AA23</f>
        <v>0</v>
      </c>
      <c r="W49" s="37">
        <f>Calculations!AB23</f>
        <v>0</v>
      </c>
      <c r="X49" s="37">
        <f>Calculations!AC23</f>
        <v>0</v>
      </c>
      <c r="Y49" s="37">
        <f>Calculations!AD23</f>
        <v>0</v>
      </c>
      <c r="Z49" s="37">
        <f>Calculations!Y23</f>
        <v>0</v>
      </c>
      <c r="AA49" s="37">
        <f>Calculations!Z23</f>
        <v>0</v>
      </c>
      <c r="AB49" s="37">
        <f t="shared" si="1"/>
        <v>2.6565447525178702E-2</v>
      </c>
      <c r="AC49" s="37">
        <f t="shared" si="2"/>
        <v>4.8514398365049214</v>
      </c>
      <c r="AD49" s="37">
        <f>Calculations!AF23</f>
        <v>0</v>
      </c>
      <c r="AE49" s="37">
        <f>Calculations!AG23</f>
        <v>0</v>
      </c>
      <c r="AF49" s="37" t="s">
        <v>336</v>
      </c>
      <c r="AG49" s="32" t="s">
        <v>312</v>
      </c>
      <c r="AH49" s="21" t="s">
        <v>317</v>
      </c>
      <c r="AI49" s="20" t="s">
        <v>314</v>
      </c>
      <c r="AJ49" s="26" t="s">
        <v>326</v>
      </c>
      <c r="AK49" s="26" t="s">
        <v>444</v>
      </c>
      <c r="AL49" s="26"/>
      <c r="AM49" s="26" t="s">
        <v>342</v>
      </c>
      <c r="AN49" s="20" t="s">
        <v>352</v>
      </c>
    </row>
    <row r="50" spans="2:41" ht="25">
      <c r="B50" s="29" t="str">
        <f>Calculations!A24</f>
        <v>BK8B</v>
      </c>
      <c r="C50" s="20" t="str">
        <f>Calculations!B24</f>
        <v>Land west of Sheaf House Farm Buildings</v>
      </c>
      <c r="D50" s="11" t="str">
        <f>Calculations!C24</f>
        <v>Housing</v>
      </c>
      <c r="E50" s="36">
        <f>Calculations!D24</f>
        <v>0.38624646109999999</v>
      </c>
      <c r="F50" s="36">
        <f>Calculations!H24</f>
        <v>0.38624646109999999</v>
      </c>
      <c r="G50" s="36">
        <f>Calculations!L24</f>
        <v>100</v>
      </c>
      <c r="H50" s="36">
        <f>Calculations!G24</f>
        <v>0</v>
      </c>
      <c r="I50" s="36">
        <f>Calculations!K24</f>
        <v>0</v>
      </c>
      <c r="J50" s="36">
        <f>Calculations!F24</f>
        <v>0</v>
      </c>
      <c r="K50" s="36">
        <f>Calculations!J24</f>
        <v>0</v>
      </c>
      <c r="L50" s="36">
        <f>Calculations!E24</f>
        <v>0</v>
      </c>
      <c r="M50" s="36">
        <f>Calculations!I24</f>
        <v>0</v>
      </c>
      <c r="N50" s="36">
        <f>Calculations!P24</f>
        <v>0.38624646109999999</v>
      </c>
      <c r="O50" s="36">
        <f>Calculations!T24</f>
        <v>100</v>
      </c>
      <c r="P50" s="36">
        <f>Calculations!O24</f>
        <v>0</v>
      </c>
      <c r="Q50" s="36">
        <f>Calculations!S24</f>
        <v>0</v>
      </c>
      <c r="R50" s="36">
        <f>Calculations!N24</f>
        <v>0</v>
      </c>
      <c r="S50" s="36">
        <f>Calculations!R24</f>
        <v>0</v>
      </c>
      <c r="T50" s="36">
        <f>Calculations!M24</f>
        <v>0</v>
      </c>
      <c r="U50" s="36">
        <f>Calculations!Q24</f>
        <v>0</v>
      </c>
      <c r="V50" s="37">
        <f>Calculations!AA24</f>
        <v>0</v>
      </c>
      <c r="W50" s="37">
        <f>Calculations!AB24</f>
        <v>0</v>
      </c>
      <c r="X50" s="37">
        <f>Calculations!AC24</f>
        <v>0</v>
      </c>
      <c r="Y50" s="37">
        <f>Calculations!AD24</f>
        <v>0</v>
      </c>
      <c r="Z50" s="37">
        <f>Calculations!Y24</f>
        <v>0</v>
      </c>
      <c r="AA50" s="37">
        <f>Calculations!Z24</f>
        <v>0</v>
      </c>
      <c r="AB50" s="37">
        <f t="shared" si="1"/>
        <v>0</v>
      </c>
      <c r="AC50" s="37">
        <f t="shared" si="2"/>
        <v>0</v>
      </c>
      <c r="AD50" s="37">
        <f>Calculations!AF24</f>
        <v>0</v>
      </c>
      <c r="AE50" s="37">
        <f>Calculations!AG24</f>
        <v>0</v>
      </c>
      <c r="AF50" s="37" t="s">
        <v>336</v>
      </c>
      <c r="AG50" s="32" t="s">
        <v>312</v>
      </c>
      <c r="AH50" s="21" t="s">
        <v>317</v>
      </c>
      <c r="AI50" s="20" t="s">
        <v>321</v>
      </c>
      <c r="AJ50" s="26" t="s">
        <v>327</v>
      </c>
      <c r="AK50" s="26" t="s">
        <v>328</v>
      </c>
      <c r="AL50" s="26"/>
      <c r="AM50" s="26" t="s">
        <v>346</v>
      </c>
      <c r="AN50" s="20" t="s">
        <v>351</v>
      </c>
    </row>
    <row r="51" spans="2:41" ht="62.5">
      <c r="B51" s="29" t="str">
        <f>Calculations!A25</f>
        <v>C101A</v>
      </c>
      <c r="C51" s="20" t="str">
        <f>Calculations!B25</f>
        <v>Forum, Magistrates Court, Police Station</v>
      </c>
      <c r="D51" s="11" t="str">
        <f>Calculations!C25</f>
        <v>Housing</v>
      </c>
      <c r="E51" s="36">
        <f>Calculations!D25</f>
        <v>0.1026180475</v>
      </c>
      <c r="F51" s="36">
        <f>Calculations!H25</f>
        <v>0.1026180475</v>
      </c>
      <c r="G51" s="36">
        <f>Calculations!L25</f>
        <v>100</v>
      </c>
      <c r="H51" s="36">
        <f>Calculations!G25</f>
        <v>0</v>
      </c>
      <c r="I51" s="36">
        <f>Calculations!K25</f>
        <v>0</v>
      </c>
      <c r="J51" s="36">
        <f>Calculations!F25</f>
        <v>0</v>
      </c>
      <c r="K51" s="36">
        <f>Calculations!J25</f>
        <v>0</v>
      </c>
      <c r="L51" s="36">
        <f>Calculations!E25</f>
        <v>0</v>
      </c>
      <c r="M51" s="36">
        <f>Calculations!I25</f>
        <v>0</v>
      </c>
      <c r="N51" s="36">
        <f>Calculations!P25</f>
        <v>0.1026180475</v>
      </c>
      <c r="O51" s="36">
        <f>Calculations!T25</f>
        <v>100</v>
      </c>
      <c r="P51" s="36">
        <f>Calculations!O25</f>
        <v>0</v>
      </c>
      <c r="Q51" s="36">
        <f>Calculations!S25</f>
        <v>0</v>
      </c>
      <c r="R51" s="36">
        <f>Calculations!N25</f>
        <v>0</v>
      </c>
      <c r="S51" s="36">
        <f>Calculations!R25</f>
        <v>0</v>
      </c>
      <c r="T51" s="36">
        <f>Calculations!M25</f>
        <v>0</v>
      </c>
      <c r="U51" s="36">
        <f>Calculations!Q25</f>
        <v>0</v>
      </c>
      <c r="V51" s="37">
        <f>Calculations!AA25</f>
        <v>0</v>
      </c>
      <c r="W51" s="37">
        <f>Calculations!AB25</f>
        <v>0</v>
      </c>
      <c r="X51" s="37">
        <f>Calculations!AC25</f>
        <v>0</v>
      </c>
      <c r="Y51" s="37">
        <f>Calculations!AD25</f>
        <v>0</v>
      </c>
      <c r="Z51" s="37">
        <f>Calculations!Y25</f>
        <v>0</v>
      </c>
      <c r="AA51" s="37">
        <f>Calculations!Z25</f>
        <v>0</v>
      </c>
      <c r="AB51" s="37">
        <f t="shared" si="1"/>
        <v>0</v>
      </c>
      <c r="AC51" s="37">
        <f t="shared" si="2"/>
        <v>0</v>
      </c>
      <c r="AD51" s="37">
        <f>Calculations!AF25</f>
        <v>0</v>
      </c>
      <c r="AE51" s="37">
        <f>Calculations!AG25</f>
        <v>0</v>
      </c>
      <c r="AF51" s="37" t="s">
        <v>336</v>
      </c>
      <c r="AG51" s="32" t="s">
        <v>333</v>
      </c>
      <c r="AH51" s="21" t="s">
        <v>317</v>
      </c>
      <c r="AI51" s="20" t="s">
        <v>320</v>
      </c>
      <c r="AJ51" s="26" t="s">
        <v>439</v>
      </c>
      <c r="AK51" s="26" t="s">
        <v>330</v>
      </c>
      <c r="AL51" s="26"/>
      <c r="AM51" s="26" t="s">
        <v>340</v>
      </c>
      <c r="AN51" s="20" t="s">
        <v>351</v>
      </c>
    </row>
    <row r="52" spans="2:41" ht="62.5">
      <c r="B52" s="29" t="str">
        <f>Calculations!A26</f>
        <v>C101B</v>
      </c>
      <c r="C52" s="20" t="str">
        <f>Calculations!B26</f>
        <v>Forum, Magistrates Court, Police Station</v>
      </c>
      <c r="D52" s="11" t="str">
        <f>Calculations!C26</f>
        <v>Housing</v>
      </c>
      <c r="E52" s="36">
        <f>Calculations!D26</f>
        <v>0.23710931160000001</v>
      </c>
      <c r="F52" s="36">
        <f>Calculations!H26</f>
        <v>0.23710931160000001</v>
      </c>
      <c r="G52" s="36">
        <f>Calculations!L26</f>
        <v>100</v>
      </c>
      <c r="H52" s="36">
        <f>Calculations!G26</f>
        <v>0</v>
      </c>
      <c r="I52" s="36">
        <f>Calculations!K26</f>
        <v>0</v>
      </c>
      <c r="J52" s="36">
        <f>Calculations!F26</f>
        <v>0</v>
      </c>
      <c r="K52" s="36">
        <f>Calculations!J26</f>
        <v>0</v>
      </c>
      <c r="L52" s="36">
        <f>Calculations!E26</f>
        <v>0</v>
      </c>
      <c r="M52" s="36">
        <f>Calculations!I26</f>
        <v>0</v>
      </c>
      <c r="N52" s="36">
        <f>Calculations!P26</f>
        <v>0.21669303665581022</v>
      </c>
      <c r="O52" s="36">
        <f>Calculations!T26</f>
        <v>91.389509418073061</v>
      </c>
      <c r="P52" s="36">
        <f>Calculations!O26</f>
        <v>1.00079779159331E-2</v>
      </c>
      <c r="Q52" s="36">
        <f>Calculations!S26</f>
        <v>4.2208287175226653</v>
      </c>
      <c r="R52" s="36">
        <f>Calculations!N26</f>
        <v>1.0408297028256699E-2</v>
      </c>
      <c r="S52" s="36">
        <f>Calculations!R26</f>
        <v>4.3896618644042738</v>
      </c>
      <c r="T52" s="36">
        <f>Calculations!M26</f>
        <v>0</v>
      </c>
      <c r="U52" s="36">
        <f>Calculations!Q26</f>
        <v>0</v>
      </c>
      <c r="V52" s="37">
        <f>Calculations!AA26</f>
        <v>0</v>
      </c>
      <c r="W52" s="37">
        <f>Calculations!AB26</f>
        <v>0</v>
      </c>
      <c r="X52" s="37">
        <f>Calculations!AC26</f>
        <v>0</v>
      </c>
      <c r="Y52" s="37">
        <f>Calculations!AD26</f>
        <v>0</v>
      </c>
      <c r="Z52" s="37">
        <f>Calculations!Y26</f>
        <v>0</v>
      </c>
      <c r="AA52" s="37">
        <f>Calculations!Z26</f>
        <v>0</v>
      </c>
      <c r="AB52" s="37">
        <f t="shared" si="1"/>
        <v>1.00079779159331E-2</v>
      </c>
      <c r="AC52" s="37">
        <f t="shared" si="2"/>
        <v>4.2208287175226653</v>
      </c>
      <c r="AD52" s="37">
        <f>Calculations!AF26</f>
        <v>0</v>
      </c>
      <c r="AE52" s="37">
        <f>Calculations!AG26</f>
        <v>0</v>
      </c>
      <c r="AF52" s="37" t="s">
        <v>336</v>
      </c>
      <c r="AG52" s="32" t="s">
        <v>333</v>
      </c>
      <c r="AH52" s="21" t="s">
        <v>317</v>
      </c>
      <c r="AI52" s="20" t="s">
        <v>314</v>
      </c>
      <c r="AJ52" s="26" t="s">
        <v>435</v>
      </c>
      <c r="AK52" s="26" t="s">
        <v>444</v>
      </c>
      <c r="AL52" s="26"/>
      <c r="AM52" s="26" t="s">
        <v>342</v>
      </c>
      <c r="AN52" s="20" t="s">
        <v>352</v>
      </c>
    </row>
    <row r="53" spans="2:41" ht="62.5">
      <c r="B53" s="29" t="str">
        <f>Calculations!A27</f>
        <v>C106B</v>
      </c>
      <c r="C53" s="20" t="str">
        <f>Calculations!B27</f>
        <v>Old Station, Sheep Street, Brewery</v>
      </c>
      <c r="D53" s="11" t="str">
        <f>Calculations!C27</f>
        <v>Housing</v>
      </c>
      <c r="E53" s="36">
        <f>Calculations!D27</f>
        <v>0.65101062399999998</v>
      </c>
      <c r="F53" s="36">
        <f>Calculations!H27</f>
        <v>0.65101062399999998</v>
      </c>
      <c r="G53" s="36">
        <f>Calculations!L27</f>
        <v>100</v>
      </c>
      <c r="H53" s="36">
        <f>Calculations!G27</f>
        <v>0</v>
      </c>
      <c r="I53" s="36">
        <f>Calculations!K27</f>
        <v>0</v>
      </c>
      <c r="J53" s="36">
        <f>Calculations!F27</f>
        <v>0</v>
      </c>
      <c r="K53" s="36">
        <f>Calculations!J27</f>
        <v>0</v>
      </c>
      <c r="L53" s="36">
        <f>Calculations!E27</f>
        <v>0</v>
      </c>
      <c r="M53" s="36">
        <f>Calculations!I27</f>
        <v>0</v>
      </c>
      <c r="N53" s="36">
        <f>Calculations!P27</f>
        <v>0.60497392382597281</v>
      </c>
      <c r="O53" s="36">
        <f>Calculations!T27</f>
        <v>92.928425669743419</v>
      </c>
      <c r="P53" s="36">
        <f>Calculations!O27</f>
        <v>2.04162757157242E-2</v>
      </c>
      <c r="Q53" s="36">
        <f>Calculations!S27</f>
        <v>3.1360894834988438</v>
      </c>
      <c r="R53" s="36">
        <f>Calculations!N27</f>
        <v>4.8038295813898901E-3</v>
      </c>
      <c r="S53" s="36">
        <f>Calculations!R27</f>
        <v>0.73790340806940358</v>
      </c>
      <c r="T53" s="36">
        <f>Calculations!M27</f>
        <v>2.0816594876913098E-2</v>
      </c>
      <c r="U53" s="36">
        <f>Calculations!Q27</f>
        <v>3.1975814386883337</v>
      </c>
      <c r="V53" s="37">
        <f>Calculations!AA27</f>
        <v>0</v>
      </c>
      <c r="W53" s="37">
        <f>Calculations!AB27</f>
        <v>0</v>
      </c>
      <c r="X53" s="37">
        <f>Calculations!AC27</f>
        <v>0</v>
      </c>
      <c r="Y53" s="37">
        <f>Calculations!AD27</f>
        <v>0</v>
      </c>
      <c r="Z53" s="37">
        <f>Calculations!Y27</f>
        <v>0</v>
      </c>
      <c r="AA53" s="37">
        <f>Calculations!Z27</f>
        <v>0</v>
      </c>
      <c r="AB53" s="37">
        <f t="shared" si="1"/>
        <v>2.04162757157242E-2</v>
      </c>
      <c r="AC53" s="37">
        <f t="shared" si="2"/>
        <v>3.1360894834988438</v>
      </c>
      <c r="AD53" s="37">
        <f>Calculations!AF27</f>
        <v>0</v>
      </c>
      <c r="AE53" s="37">
        <f>Calculations!AG27</f>
        <v>0</v>
      </c>
      <c r="AF53" s="37" t="s">
        <v>336</v>
      </c>
      <c r="AG53" s="32" t="s">
        <v>333</v>
      </c>
      <c r="AH53" s="21" t="s">
        <v>317</v>
      </c>
      <c r="AI53" s="20" t="s">
        <v>314</v>
      </c>
      <c r="AJ53" s="26" t="s">
        <v>435</v>
      </c>
      <c r="AK53" s="26" t="s">
        <v>444</v>
      </c>
      <c r="AL53" s="26"/>
      <c r="AM53" s="26" t="s">
        <v>342</v>
      </c>
      <c r="AN53" s="20" t="s">
        <v>352</v>
      </c>
    </row>
    <row r="54" spans="2:41" ht="62.5">
      <c r="B54" s="29" t="str">
        <f>Calculations!A28</f>
        <v>C135</v>
      </c>
      <c r="C54" s="20" t="str">
        <f>Calculations!B28</f>
        <v>Waterloo Car Park, 27–27A Dyer Street</v>
      </c>
      <c r="D54" s="11" t="str">
        <f>Calculations!C28</f>
        <v>Housing</v>
      </c>
      <c r="E54" s="36">
        <f>Calculations!D28</f>
        <v>0.67394390400000004</v>
      </c>
      <c r="F54" s="36">
        <f>Calculations!H28</f>
        <v>3.898205922206302E-2</v>
      </c>
      <c r="G54" s="36">
        <f>Calculations!L28</f>
        <v>5.7841697195710546</v>
      </c>
      <c r="H54" s="36">
        <f>Calculations!G28</f>
        <v>0.204122807775069</v>
      </c>
      <c r="I54" s="36">
        <f>Calculations!K28</f>
        <v>30.28780386076005</v>
      </c>
      <c r="J54" s="36">
        <f>Calculations!F28</f>
        <v>0.32561706516591898</v>
      </c>
      <c r="K54" s="36">
        <f>Calculations!J28</f>
        <v>48.315158462494082</v>
      </c>
      <c r="L54" s="36">
        <f>Calculations!E28</f>
        <v>0.10522197183694899</v>
      </c>
      <c r="M54" s="36">
        <f>Calculations!I28</f>
        <v>15.612867957174814</v>
      </c>
      <c r="N54" s="36">
        <f>Calculations!P28</f>
        <v>0.65407637411409525</v>
      </c>
      <c r="O54" s="36">
        <f>Calculations!T28</f>
        <v>97.05204991572937</v>
      </c>
      <c r="P54" s="36">
        <f>Calculations!O28</f>
        <v>1.9867529885904799E-2</v>
      </c>
      <c r="Q54" s="36">
        <f>Calculations!S28</f>
        <v>2.9479500842706337</v>
      </c>
      <c r="R54" s="36">
        <f>Calculations!N28</f>
        <v>0</v>
      </c>
      <c r="S54" s="36">
        <f>Calculations!R28</f>
        <v>0</v>
      </c>
      <c r="T54" s="36">
        <f>Calculations!M28</f>
        <v>0</v>
      </c>
      <c r="U54" s="36">
        <f>Calculations!Q28</f>
        <v>0</v>
      </c>
      <c r="V54" s="37">
        <f>Calculations!AA28</f>
        <v>2.78794362886093E-2</v>
      </c>
      <c r="W54" s="37">
        <f>Calculations!AB28</f>
        <v>4.1367591758214495</v>
      </c>
      <c r="X54" s="37">
        <f>Calculations!AC28</f>
        <v>0.34852403686509198</v>
      </c>
      <c r="Y54" s="37">
        <f>Calculations!AD28</f>
        <v>51.714101840899204</v>
      </c>
      <c r="Z54" s="37">
        <f>Calculations!Y28</f>
        <v>4.3183787620799899E-2</v>
      </c>
      <c r="AA54" s="37">
        <f>Calculations!Z28</f>
        <v>6.4076234482565928</v>
      </c>
      <c r="AB54" s="37">
        <f t="shared" si="1"/>
        <v>1.9867529885904799E-2</v>
      </c>
      <c r="AC54" s="37">
        <f t="shared" si="2"/>
        <v>2.9479500842706337</v>
      </c>
      <c r="AD54" s="37">
        <f>Calculations!AF28</f>
        <v>0</v>
      </c>
      <c r="AE54" s="37">
        <f>Calculations!AG28</f>
        <v>0</v>
      </c>
      <c r="AF54" s="37" t="s">
        <v>337</v>
      </c>
      <c r="AG54" s="32" t="s">
        <v>333</v>
      </c>
      <c r="AH54" s="21" t="s">
        <v>317</v>
      </c>
      <c r="AI54" s="20" t="s">
        <v>313</v>
      </c>
      <c r="AJ54" s="26" t="s">
        <v>436</v>
      </c>
      <c r="AK54" s="26" t="s">
        <v>323</v>
      </c>
      <c r="AL54" s="26"/>
      <c r="AM54" s="26" t="s">
        <v>348</v>
      </c>
      <c r="AN54" s="20" t="s">
        <v>351</v>
      </c>
    </row>
    <row r="55" spans="2:41" ht="62.5">
      <c r="B55" s="29" t="str">
        <f>Calculations!A29</f>
        <v>C149A</v>
      </c>
      <c r="C55" s="20" t="str">
        <f>Calculations!B29</f>
        <v>Old Station, Sheep Street, Brewery</v>
      </c>
      <c r="D55" s="11" t="str">
        <f>Calculations!C29</f>
        <v>Housing</v>
      </c>
      <c r="E55" s="36">
        <f>Calculations!D29</f>
        <v>0.4333679097</v>
      </c>
      <c r="F55" s="36">
        <f>Calculations!H29</f>
        <v>0.4333679097</v>
      </c>
      <c r="G55" s="36">
        <f>Calculations!L29</f>
        <v>100</v>
      </c>
      <c r="H55" s="36">
        <f>Calculations!G29</f>
        <v>0</v>
      </c>
      <c r="I55" s="36">
        <f>Calculations!K29</f>
        <v>0</v>
      </c>
      <c r="J55" s="36">
        <f>Calculations!F29</f>
        <v>0</v>
      </c>
      <c r="K55" s="36">
        <f>Calculations!J29</f>
        <v>0</v>
      </c>
      <c r="L55" s="36">
        <f>Calculations!E29</f>
        <v>0</v>
      </c>
      <c r="M55" s="36">
        <f>Calculations!I29</f>
        <v>0</v>
      </c>
      <c r="N55" s="36">
        <f>Calculations!P29</f>
        <v>0.40536684843173232</v>
      </c>
      <c r="O55" s="36">
        <f>Calculations!T29</f>
        <v>93.538732185396128</v>
      </c>
      <c r="P55" s="36">
        <f>Calculations!O29</f>
        <v>1.0476616336849201E-2</v>
      </c>
      <c r="Q55" s="36">
        <f>Calculations!S29</f>
        <v>2.4174877978624822</v>
      </c>
      <c r="R55" s="36">
        <f>Calculations!N29</f>
        <v>4.16930801804705E-3</v>
      </c>
      <c r="S55" s="36">
        <f>Calculations!R29</f>
        <v>0.9620712389464332</v>
      </c>
      <c r="T55" s="36">
        <f>Calculations!M29</f>
        <v>1.3355136913371399E-2</v>
      </c>
      <c r="U55" s="36">
        <f>Calculations!Q29</f>
        <v>3.0817087777949519</v>
      </c>
      <c r="V55" s="37">
        <f>Calculations!AA29</f>
        <v>3.2975533839343998E-2</v>
      </c>
      <c r="W55" s="37">
        <f>Calculations!AB29</f>
        <v>7.6091314334214069</v>
      </c>
      <c r="X55" s="37">
        <f>Calculations!AC29</f>
        <v>0</v>
      </c>
      <c r="Y55" s="37">
        <f>Calculations!AD29</f>
        <v>0</v>
      </c>
      <c r="Z55" s="37">
        <f>Calculations!Y29</f>
        <v>0</v>
      </c>
      <c r="AA55" s="37">
        <f>Calculations!Z29</f>
        <v>0</v>
      </c>
      <c r="AB55" s="37">
        <f t="shared" si="1"/>
        <v>1.0476616336849201E-2</v>
      </c>
      <c r="AC55" s="37">
        <f t="shared" si="2"/>
        <v>2.4174877978624822</v>
      </c>
      <c r="AD55" s="37">
        <f>Calculations!AF29</f>
        <v>0</v>
      </c>
      <c r="AE55" s="37">
        <f>Calculations!AG29</f>
        <v>0</v>
      </c>
      <c r="AF55" s="37" t="s">
        <v>336</v>
      </c>
      <c r="AG55" s="32" t="s">
        <v>333</v>
      </c>
      <c r="AH55" s="21" t="s">
        <v>317</v>
      </c>
      <c r="AI55" s="20" t="s">
        <v>314</v>
      </c>
      <c r="AJ55" s="26" t="s">
        <v>434</v>
      </c>
      <c r="AK55" s="26" t="s">
        <v>444</v>
      </c>
      <c r="AL55" s="26"/>
      <c r="AM55" s="26" t="s">
        <v>344</v>
      </c>
      <c r="AN55" s="20" t="s">
        <v>354</v>
      </c>
    </row>
    <row r="56" spans="2:41" ht="62.5">
      <c r="B56" s="29" t="str">
        <f>Calculations!A30</f>
        <v>C149B</v>
      </c>
      <c r="C56" s="20" t="str">
        <f>Calculations!B30</f>
        <v>Old Station, Sheep Street, Brewery</v>
      </c>
      <c r="D56" s="11" t="str">
        <f>Calculations!C30</f>
        <v>Housing</v>
      </c>
      <c r="E56" s="36">
        <f>Calculations!D30</f>
        <v>0.70643061709999999</v>
      </c>
      <c r="F56" s="36">
        <f>Calculations!H30</f>
        <v>0.70643061709999999</v>
      </c>
      <c r="G56" s="36">
        <f>Calculations!L30</f>
        <v>100</v>
      </c>
      <c r="H56" s="36">
        <f>Calculations!G30</f>
        <v>0</v>
      </c>
      <c r="I56" s="36">
        <f>Calculations!K30</f>
        <v>0</v>
      </c>
      <c r="J56" s="36">
        <f>Calculations!F30</f>
        <v>0</v>
      </c>
      <c r="K56" s="36">
        <f>Calculations!J30</f>
        <v>0</v>
      </c>
      <c r="L56" s="36">
        <f>Calculations!E30</f>
        <v>0</v>
      </c>
      <c r="M56" s="36">
        <f>Calculations!I30</f>
        <v>0</v>
      </c>
      <c r="N56" s="36">
        <f>Calculations!P30</f>
        <v>0.61851148079196672</v>
      </c>
      <c r="O56" s="36">
        <f>Calculations!T30</f>
        <v>87.554455571453843</v>
      </c>
      <c r="P56" s="36">
        <f>Calculations!O30</f>
        <v>5.64814840638082E-2</v>
      </c>
      <c r="Q56" s="36">
        <f>Calculations!S30</f>
        <v>7.9953335397144691</v>
      </c>
      <c r="R56" s="36">
        <f>Calculations!N30</f>
        <v>2.9454244136287999E-2</v>
      </c>
      <c r="S56" s="36">
        <f>Calculations!R30</f>
        <v>4.1694461456387524</v>
      </c>
      <c r="T56" s="36">
        <f>Calculations!M30</f>
        <v>1.98340810793713E-3</v>
      </c>
      <c r="U56" s="36">
        <f>Calculations!Q30</f>
        <v>0.28076474319294198</v>
      </c>
      <c r="V56" s="37">
        <f>Calculations!AA30</f>
        <v>8.1118730857637295E-2</v>
      </c>
      <c r="W56" s="37">
        <f>Calculations!AB30</f>
        <v>11.482901348562926</v>
      </c>
      <c r="X56" s="37">
        <f>Calculations!AC30</f>
        <v>0</v>
      </c>
      <c r="Y56" s="37">
        <f>Calculations!AD30</f>
        <v>0</v>
      </c>
      <c r="Z56" s="37">
        <f>Calculations!Y30</f>
        <v>0</v>
      </c>
      <c r="AA56" s="37">
        <f>Calculations!Z30</f>
        <v>0</v>
      </c>
      <c r="AB56" s="37">
        <f t="shared" si="1"/>
        <v>5.64814840638082E-2</v>
      </c>
      <c r="AC56" s="37">
        <f t="shared" si="2"/>
        <v>7.9953335397144691</v>
      </c>
      <c r="AD56" s="37">
        <f>Calculations!AF30</f>
        <v>8.9800733158068496E-2</v>
      </c>
      <c r="AE56" s="37">
        <f>Calculations!AG30</f>
        <v>12.711897104164811</v>
      </c>
      <c r="AF56" s="37" t="s">
        <v>336</v>
      </c>
      <c r="AG56" s="32" t="s">
        <v>333</v>
      </c>
      <c r="AH56" s="21" t="s">
        <v>317</v>
      </c>
      <c r="AI56" s="20" t="s">
        <v>314</v>
      </c>
      <c r="AJ56" s="26" t="s">
        <v>443</v>
      </c>
      <c r="AK56" s="26" t="s">
        <v>444</v>
      </c>
      <c r="AL56" s="26"/>
      <c r="AM56" s="26" t="s">
        <v>344</v>
      </c>
      <c r="AN56" s="20" t="s">
        <v>355</v>
      </c>
    </row>
    <row r="57" spans="2:41" ht="50">
      <c r="B57" s="29" t="str">
        <f>Calculations!A31</f>
        <v>C186</v>
      </c>
      <c r="C57" s="20" t="str">
        <f>Calculations!B31</f>
        <v>Steadings southern extension, Cirencester</v>
      </c>
      <c r="D57" s="11" t="str">
        <f>Calculations!C31</f>
        <v>Housing</v>
      </c>
      <c r="E57" s="36">
        <f>Calculations!D31</f>
        <v>10.813006053600001</v>
      </c>
      <c r="F57" s="36">
        <f>Calculations!H31</f>
        <v>10.813006053600001</v>
      </c>
      <c r="G57" s="36">
        <f>Calculations!L31</f>
        <v>100</v>
      </c>
      <c r="H57" s="36">
        <f>Calculations!G31</f>
        <v>0</v>
      </c>
      <c r="I57" s="36">
        <f>Calculations!K31</f>
        <v>0</v>
      </c>
      <c r="J57" s="36">
        <f>Calculations!F31</f>
        <v>0</v>
      </c>
      <c r="K57" s="36">
        <f>Calculations!J31</f>
        <v>0</v>
      </c>
      <c r="L57" s="36">
        <f>Calculations!E31</f>
        <v>0</v>
      </c>
      <c r="M57" s="36">
        <f>Calculations!I31</f>
        <v>0</v>
      </c>
      <c r="N57" s="36">
        <f>Calculations!P31</f>
        <v>10.672803644699473</v>
      </c>
      <c r="O57" s="36">
        <f>Calculations!T31</f>
        <v>98.703391007037766</v>
      </c>
      <c r="P57" s="36">
        <f>Calculations!O31</f>
        <v>0.116275922755952</v>
      </c>
      <c r="Q57" s="36">
        <f>Calculations!S31</f>
        <v>1.0753339282302534</v>
      </c>
      <c r="R57" s="36">
        <f>Calculations!N31</f>
        <v>1.49479644105086E-2</v>
      </c>
      <c r="S57" s="36">
        <f>Calculations!R31</f>
        <v>0.13824059966684232</v>
      </c>
      <c r="T57" s="36">
        <f>Calculations!M31</f>
        <v>8.9785217340681497E-3</v>
      </c>
      <c r="U57" s="36">
        <f>Calculations!Q31</f>
        <v>8.3034465065141699E-2</v>
      </c>
      <c r="V57" s="37">
        <f>Calculations!AA31</f>
        <v>0</v>
      </c>
      <c r="W57" s="37">
        <f>Calculations!AB31</f>
        <v>0</v>
      </c>
      <c r="X57" s="37">
        <f>Calculations!AC31</f>
        <v>0</v>
      </c>
      <c r="Y57" s="37">
        <f>Calculations!AD31</f>
        <v>0</v>
      </c>
      <c r="Z57" s="37">
        <f>Calculations!Y31</f>
        <v>0</v>
      </c>
      <c r="AA57" s="37">
        <f>Calculations!Z31</f>
        <v>0</v>
      </c>
      <c r="AB57" s="37">
        <f t="shared" si="1"/>
        <v>0.116275922755952</v>
      </c>
      <c r="AC57" s="37">
        <f t="shared" si="2"/>
        <v>1.0753339282302534</v>
      </c>
      <c r="AD57" s="37">
        <f>Calculations!AF31</f>
        <v>0</v>
      </c>
      <c r="AE57" s="37">
        <f>Calculations!AG31</f>
        <v>0</v>
      </c>
      <c r="AF57" s="37" t="s">
        <v>338</v>
      </c>
      <c r="AG57" s="32" t="s">
        <v>332</v>
      </c>
      <c r="AH57" s="21" t="s">
        <v>317</v>
      </c>
      <c r="AI57" s="20" t="s">
        <v>314</v>
      </c>
      <c r="AJ57" s="26" t="s">
        <v>440</v>
      </c>
      <c r="AK57" s="26" t="s">
        <v>444</v>
      </c>
      <c r="AL57" s="26"/>
      <c r="AM57" s="26" t="s">
        <v>343</v>
      </c>
      <c r="AN57" s="20" t="s">
        <v>353</v>
      </c>
    </row>
    <row r="58" spans="2:41" ht="50">
      <c r="B58" s="29" t="str">
        <f>Calculations!A32</f>
        <v>C187</v>
      </c>
      <c r="C58" s="20" t="str">
        <f>Calculations!B32</f>
        <v>Steadings southern extension, Cirencester</v>
      </c>
      <c r="D58" s="11" t="str">
        <f>Calculations!C32</f>
        <v>Housing</v>
      </c>
      <c r="E58" s="36">
        <f>Calculations!D32</f>
        <v>86.359591372300002</v>
      </c>
      <c r="F58" s="36">
        <f>Calculations!H32</f>
        <v>86.359591372300002</v>
      </c>
      <c r="G58" s="36">
        <f>Calculations!L32</f>
        <v>100</v>
      </c>
      <c r="H58" s="36">
        <f>Calculations!G32</f>
        <v>0</v>
      </c>
      <c r="I58" s="36">
        <f>Calculations!K32</f>
        <v>0</v>
      </c>
      <c r="J58" s="36">
        <f>Calculations!F32</f>
        <v>0</v>
      </c>
      <c r="K58" s="36">
        <f>Calculations!J32</f>
        <v>0</v>
      </c>
      <c r="L58" s="36">
        <f>Calculations!E32</f>
        <v>0</v>
      </c>
      <c r="M58" s="36">
        <f>Calculations!I32</f>
        <v>0</v>
      </c>
      <c r="N58" s="36">
        <f>Calculations!P32</f>
        <v>84.661432179784825</v>
      </c>
      <c r="O58" s="36">
        <f>Calculations!T32</f>
        <v>98.033618309755155</v>
      </c>
      <c r="P58" s="36">
        <f>Calculations!O32</f>
        <v>1.0284409403061501</v>
      </c>
      <c r="Q58" s="36">
        <f>Calculations!S32</f>
        <v>1.1908821289722133</v>
      </c>
      <c r="R58" s="36">
        <f>Calculations!N32</f>
        <v>0.20927305293829701</v>
      </c>
      <c r="S58" s="36">
        <f>Calculations!R32</f>
        <v>0.24232751639144709</v>
      </c>
      <c r="T58" s="36">
        <f>Calculations!M32</f>
        <v>0.46044519927072902</v>
      </c>
      <c r="U58" s="36">
        <f>Calculations!Q32</f>
        <v>0.53317204488118697</v>
      </c>
      <c r="V58" s="37">
        <f>Calculations!AA32</f>
        <v>0</v>
      </c>
      <c r="W58" s="37">
        <f>Calculations!AB32</f>
        <v>0</v>
      </c>
      <c r="X58" s="37">
        <f>Calculations!AC32</f>
        <v>0</v>
      </c>
      <c r="Y58" s="37">
        <f>Calculations!AD32</f>
        <v>0</v>
      </c>
      <c r="Z58" s="37">
        <f>Calculations!Y32</f>
        <v>0</v>
      </c>
      <c r="AA58" s="37">
        <f>Calculations!Z32</f>
        <v>0</v>
      </c>
      <c r="AB58" s="37">
        <f t="shared" si="1"/>
        <v>1.0284409403061501</v>
      </c>
      <c r="AC58" s="37">
        <f t="shared" si="2"/>
        <v>1.1908821289722133</v>
      </c>
      <c r="AD58" s="37">
        <f>Calculations!AF32</f>
        <v>0</v>
      </c>
      <c r="AE58" s="37">
        <f>Calculations!AG32</f>
        <v>0</v>
      </c>
      <c r="AF58" s="37" t="s">
        <v>338</v>
      </c>
      <c r="AG58" s="32" t="s">
        <v>332</v>
      </c>
      <c r="AH58" s="21" t="s">
        <v>317</v>
      </c>
      <c r="AI58" s="20" t="s">
        <v>314</v>
      </c>
      <c r="AJ58" s="26" t="s">
        <v>440</v>
      </c>
      <c r="AK58" s="26" t="s">
        <v>444</v>
      </c>
      <c r="AL58" s="26"/>
      <c r="AM58" s="26" t="s">
        <v>343</v>
      </c>
      <c r="AN58" s="20" t="s">
        <v>353</v>
      </c>
    </row>
    <row r="59" spans="2:41" ht="62.5">
      <c r="B59" s="29" t="str">
        <f>Calculations!A33</f>
        <v>C52</v>
      </c>
      <c r="C59" s="20" t="str">
        <f>Calculations!B33</f>
        <v>Waterloo Car Park, 27–27A Dyer Street</v>
      </c>
      <c r="D59" s="11" t="str">
        <f>Calculations!C33</f>
        <v>Housing</v>
      </c>
      <c r="E59" s="36">
        <f>Calculations!D33</f>
        <v>0.2942755245</v>
      </c>
      <c r="F59" s="36">
        <f>Calculations!H33</f>
        <v>0.2942755245</v>
      </c>
      <c r="G59" s="36">
        <f>Calculations!L33</f>
        <v>100</v>
      </c>
      <c r="H59" s="36">
        <f>Calculations!G33</f>
        <v>0</v>
      </c>
      <c r="I59" s="36">
        <f>Calculations!K33</f>
        <v>0</v>
      </c>
      <c r="J59" s="36">
        <f>Calculations!F33</f>
        <v>0</v>
      </c>
      <c r="K59" s="36">
        <f>Calculations!J33</f>
        <v>0</v>
      </c>
      <c r="L59" s="36">
        <f>Calculations!E33</f>
        <v>0</v>
      </c>
      <c r="M59" s="36">
        <f>Calculations!I33</f>
        <v>0</v>
      </c>
      <c r="N59" s="36">
        <f>Calculations!P33</f>
        <v>0.12566865092949003</v>
      </c>
      <c r="O59" s="36">
        <f>Calculations!T33</f>
        <v>42.704418297448328</v>
      </c>
      <c r="P59" s="36">
        <f>Calculations!O33</f>
        <v>0.12586046096376699</v>
      </c>
      <c r="Q59" s="36">
        <f>Calculations!S33</f>
        <v>42.769598721339463</v>
      </c>
      <c r="R59" s="36">
        <f>Calculations!N33</f>
        <v>8.3189692848415694E-3</v>
      </c>
      <c r="S59" s="36">
        <f>Calculations!R33</f>
        <v>2.8269321069009155</v>
      </c>
      <c r="T59" s="36">
        <f>Calculations!M33</f>
        <v>3.4427443321901403E-2</v>
      </c>
      <c r="U59" s="36">
        <f>Calculations!Q33</f>
        <v>11.699050874311297</v>
      </c>
      <c r="V59" s="37">
        <f>Calculations!AA33</f>
        <v>0</v>
      </c>
      <c r="W59" s="37">
        <f>Calculations!AB33</f>
        <v>0</v>
      </c>
      <c r="X59" s="37">
        <f>Calculations!AC33</f>
        <v>0</v>
      </c>
      <c r="Y59" s="37">
        <f>Calculations!AD33</f>
        <v>0</v>
      </c>
      <c r="Z59" s="37">
        <f>Calculations!Y33</f>
        <v>0</v>
      </c>
      <c r="AA59" s="37">
        <f>Calculations!Z33</f>
        <v>0</v>
      </c>
      <c r="AB59" s="37">
        <f t="shared" si="1"/>
        <v>0.12586046096376699</v>
      </c>
      <c r="AC59" s="37">
        <f t="shared" si="2"/>
        <v>42.769598721339463</v>
      </c>
      <c r="AD59" s="37">
        <f>Calculations!AF33</f>
        <v>0</v>
      </c>
      <c r="AE59" s="37">
        <f>Calculations!AG33</f>
        <v>0</v>
      </c>
      <c r="AF59" s="37" t="s">
        <v>336</v>
      </c>
      <c r="AG59" s="32" t="s">
        <v>333</v>
      </c>
      <c r="AH59" s="21" t="s">
        <v>317</v>
      </c>
      <c r="AI59" s="20" t="s">
        <v>314</v>
      </c>
      <c r="AJ59" s="26" t="s">
        <v>435</v>
      </c>
      <c r="AK59" s="26" t="s">
        <v>444</v>
      </c>
      <c r="AL59" s="26"/>
      <c r="AM59" s="26" t="s">
        <v>342</v>
      </c>
      <c r="AN59" s="20" t="s">
        <v>451</v>
      </c>
    </row>
    <row r="60" spans="2:41" ht="62.5">
      <c r="B60" s="29" t="str">
        <f>Calculations!A34</f>
        <v>C57</v>
      </c>
      <c r="C60" s="20" t="str">
        <f>Calculations!B34</f>
        <v>Forum, Magistrates Court, Police Station</v>
      </c>
      <c r="D60" s="11" t="str">
        <f>Calculations!C34</f>
        <v>Housing</v>
      </c>
      <c r="E60" s="36">
        <f>Calculations!D34</f>
        <v>0.54255528369999995</v>
      </c>
      <c r="F60" s="36">
        <f>Calculations!H34</f>
        <v>0.54255528369999995</v>
      </c>
      <c r="G60" s="36">
        <f>Calculations!L34</f>
        <v>100</v>
      </c>
      <c r="H60" s="36">
        <f>Calculations!G34</f>
        <v>0</v>
      </c>
      <c r="I60" s="36">
        <f>Calculations!K34</f>
        <v>0</v>
      </c>
      <c r="J60" s="36">
        <f>Calculations!F34</f>
        <v>0</v>
      </c>
      <c r="K60" s="36">
        <f>Calculations!J34</f>
        <v>0</v>
      </c>
      <c r="L60" s="36">
        <f>Calculations!E34</f>
        <v>0</v>
      </c>
      <c r="M60" s="36">
        <f>Calculations!I34</f>
        <v>0</v>
      </c>
      <c r="N60" s="36">
        <f>Calculations!P34</f>
        <v>0.54246056771564788</v>
      </c>
      <c r="O60" s="36">
        <f>Calculations!T34</f>
        <v>99.982542611380325</v>
      </c>
      <c r="P60" s="36">
        <f>Calculations!O34</f>
        <v>7.4647587526874298E-5</v>
      </c>
      <c r="Q60" s="36">
        <f>Calculations!S34</f>
        <v>1.3758521899889905E-2</v>
      </c>
      <c r="R60" s="36">
        <f>Calculations!N34</f>
        <v>0</v>
      </c>
      <c r="S60" s="36">
        <f>Calculations!R34</f>
        <v>0</v>
      </c>
      <c r="T60" s="36">
        <f>Calculations!M34</f>
        <v>2.0068396825240499E-5</v>
      </c>
      <c r="U60" s="36">
        <f>Calculations!Q34</f>
        <v>3.6988667197898127E-3</v>
      </c>
      <c r="V60" s="37">
        <f>Calculations!AA34</f>
        <v>0</v>
      </c>
      <c r="W60" s="37">
        <f>Calculations!AB34</f>
        <v>0</v>
      </c>
      <c r="X60" s="37">
        <f>Calculations!AC34</f>
        <v>0</v>
      </c>
      <c r="Y60" s="37">
        <f>Calculations!AD34</f>
        <v>0</v>
      </c>
      <c r="Z60" s="37">
        <f>Calculations!Y34</f>
        <v>0</v>
      </c>
      <c r="AA60" s="37">
        <f>Calculations!Z34</f>
        <v>0</v>
      </c>
      <c r="AB60" s="37">
        <f t="shared" si="1"/>
        <v>7.4647587526874298E-5</v>
      </c>
      <c r="AC60" s="37">
        <f t="shared" si="2"/>
        <v>1.3758521899889905E-2</v>
      </c>
      <c r="AD60" s="37">
        <f>Calculations!AF34</f>
        <v>0</v>
      </c>
      <c r="AE60" s="37">
        <f>Calculations!AG34</f>
        <v>0</v>
      </c>
      <c r="AF60" s="37" t="s">
        <v>336</v>
      </c>
      <c r="AG60" s="32" t="s">
        <v>333</v>
      </c>
      <c r="AH60" s="21" t="s">
        <v>317</v>
      </c>
      <c r="AI60" s="20" t="s">
        <v>314</v>
      </c>
      <c r="AJ60" s="26" t="s">
        <v>435</v>
      </c>
      <c r="AK60" s="26" t="s">
        <v>444</v>
      </c>
      <c r="AL60" s="26"/>
      <c r="AM60" s="26" t="s">
        <v>342</v>
      </c>
      <c r="AN60" s="20" t="s">
        <v>352</v>
      </c>
      <c r="AO60" s="24"/>
    </row>
    <row r="61" spans="2:41" ht="62.5">
      <c r="B61" s="29" t="str">
        <f>Calculations!A35</f>
        <v>C70</v>
      </c>
      <c r="C61" s="20" t="str">
        <f>Calculations!B35</f>
        <v>Old Station, Sheep Street, Brewery</v>
      </c>
      <c r="D61" s="11" t="str">
        <f>Calculations!C35</f>
        <v>Housing</v>
      </c>
      <c r="E61" s="36">
        <f>Calculations!D35</f>
        <v>0.64051282990000002</v>
      </c>
      <c r="F61" s="36">
        <f>Calculations!H35</f>
        <v>0.64051282990000002</v>
      </c>
      <c r="G61" s="36">
        <f>Calculations!L35</f>
        <v>100</v>
      </c>
      <c r="H61" s="36">
        <f>Calculations!G35</f>
        <v>0</v>
      </c>
      <c r="I61" s="36">
        <f>Calculations!K35</f>
        <v>0</v>
      </c>
      <c r="J61" s="36">
        <f>Calculations!F35</f>
        <v>0</v>
      </c>
      <c r="K61" s="36">
        <f>Calculations!J35</f>
        <v>0</v>
      </c>
      <c r="L61" s="36">
        <f>Calculations!E35</f>
        <v>0</v>
      </c>
      <c r="M61" s="36">
        <f>Calculations!I35</f>
        <v>0</v>
      </c>
      <c r="N61" s="36">
        <f>Calculations!P35</f>
        <v>0.53068678359391863</v>
      </c>
      <c r="O61" s="36">
        <f>Calculations!T35</f>
        <v>82.853419763156339</v>
      </c>
      <c r="P61" s="36">
        <f>Calculations!O35</f>
        <v>5.5424997627114003E-2</v>
      </c>
      <c r="Q61" s="36">
        <f>Calculations!S35</f>
        <v>8.6532220807766205</v>
      </c>
      <c r="R61" s="36">
        <f>Calculations!N35</f>
        <v>5.3760958985782502E-2</v>
      </c>
      <c r="S61" s="36">
        <f>Calculations!R35</f>
        <v>8.3934242182433607</v>
      </c>
      <c r="T61" s="36">
        <f>Calculations!M35</f>
        <v>6.4008969318484702E-4</v>
      </c>
      <c r="U61" s="36">
        <f>Calculations!Q35</f>
        <v>9.9933937823662472E-2</v>
      </c>
      <c r="V61" s="37">
        <f>Calculations!AA35</f>
        <v>6.7509414816227797E-2</v>
      </c>
      <c r="W61" s="37">
        <f>Calculations!AB35</f>
        <v>10.539900477367127</v>
      </c>
      <c r="X61" s="37">
        <f>Calculations!AC35</f>
        <v>0</v>
      </c>
      <c r="Y61" s="37">
        <f>Calculations!AD35</f>
        <v>0</v>
      </c>
      <c r="Z61" s="37">
        <f>Calculations!Y35</f>
        <v>0</v>
      </c>
      <c r="AA61" s="37">
        <f>Calculations!Z35</f>
        <v>0</v>
      </c>
      <c r="AB61" s="37">
        <f t="shared" si="1"/>
        <v>5.5424997627114003E-2</v>
      </c>
      <c r="AC61" s="37">
        <f t="shared" si="2"/>
        <v>8.6532220807766205</v>
      </c>
      <c r="AD61" s="37">
        <f>Calculations!AF35</f>
        <v>0</v>
      </c>
      <c r="AE61" s="37">
        <f>Calculations!AG35</f>
        <v>0</v>
      </c>
      <c r="AF61" s="37" t="s">
        <v>336</v>
      </c>
      <c r="AG61" s="32" t="s">
        <v>333</v>
      </c>
      <c r="AH61" s="21" t="s">
        <v>317</v>
      </c>
      <c r="AI61" s="20" t="s">
        <v>314</v>
      </c>
      <c r="AJ61" s="26" t="s">
        <v>434</v>
      </c>
      <c r="AK61" s="26" t="s">
        <v>444</v>
      </c>
      <c r="AL61" s="26"/>
      <c r="AM61" s="26" t="s">
        <v>344</v>
      </c>
      <c r="AN61" s="20" t="s">
        <v>355</v>
      </c>
    </row>
    <row r="62" spans="2:41" ht="62.5">
      <c r="B62" s="29" t="str">
        <f>Calculations!A36</f>
        <v>C71</v>
      </c>
      <c r="C62" s="20" t="str">
        <f>Calculations!B36</f>
        <v>Land adjacent ‘Donside’, off Barnway</v>
      </c>
      <c r="D62" s="11" t="str">
        <f>Calculations!C36</f>
        <v>Housing</v>
      </c>
      <c r="E62" s="36">
        <f>Calculations!D36</f>
        <v>0.33237624780000002</v>
      </c>
      <c r="F62" s="36">
        <f>Calculations!H36</f>
        <v>0.31966744689706311</v>
      </c>
      <c r="G62" s="36">
        <f>Calculations!L36</f>
        <v>96.176381138226176</v>
      </c>
      <c r="H62" s="36">
        <f>Calculations!G36</f>
        <v>4.9998490243932502E-3</v>
      </c>
      <c r="I62" s="36">
        <f>Calculations!K36</f>
        <v>1.5042738635769779</v>
      </c>
      <c r="J62" s="36">
        <f>Calculations!F36</f>
        <v>7.55240442300907E-3</v>
      </c>
      <c r="K62" s="36">
        <f>Calculations!J36</f>
        <v>2.2722455268685628</v>
      </c>
      <c r="L62" s="36">
        <f>Calculations!E36</f>
        <v>1.56547455534564E-4</v>
      </c>
      <c r="M62" s="36">
        <f>Calculations!I36</f>
        <v>4.7099471328277021E-2</v>
      </c>
      <c r="N62" s="36">
        <f>Calculations!P36</f>
        <v>0.33175412186975739</v>
      </c>
      <c r="O62" s="36">
        <f>Calculations!T36</f>
        <v>99.812824792878402</v>
      </c>
      <c r="P62" s="36">
        <f>Calculations!O36</f>
        <v>6.2212593024263602E-4</v>
      </c>
      <c r="Q62" s="36">
        <f>Calculations!S36</f>
        <v>0.18717520712159505</v>
      </c>
      <c r="R62" s="36">
        <f>Calculations!N36</f>
        <v>0</v>
      </c>
      <c r="S62" s="36">
        <f>Calculations!R36</f>
        <v>0</v>
      </c>
      <c r="T62" s="36">
        <f>Calculations!M36</f>
        <v>0</v>
      </c>
      <c r="U62" s="36">
        <f>Calculations!Q36</f>
        <v>0</v>
      </c>
      <c r="V62" s="37">
        <f>Calculations!AA36</f>
        <v>9.7258599628414297E-3</v>
      </c>
      <c r="W62" s="37">
        <f>Calculations!AB36</f>
        <v>2.9261597443309935</v>
      </c>
      <c r="X62" s="37">
        <f>Calculations!AC36</f>
        <v>2.64123082160949E-10</v>
      </c>
      <c r="Y62" s="37">
        <f>Calculations!AD36</f>
        <v>7.9465089310436883E-8</v>
      </c>
      <c r="Z62" s="37">
        <f>Calculations!Y36</f>
        <v>6.8005301593298999E-3</v>
      </c>
      <c r="AA62" s="37">
        <f>Calculations!Z36</f>
        <v>2.0460337356663243</v>
      </c>
      <c r="AB62" s="37">
        <f t="shared" si="1"/>
        <v>6.2212593024263602E-4</v>
      </c>
      <c r="AC62" s="37">
        <f t="shared" si="2"/>
        <v>0.18717520712159505</v>
      </c>
      <c r="AD62" s="37">
        <f>Calculations!AF36</f>
        <v>0</v>
      </c>
      <c r="AE62" s="37">
        <f>Calculations!AG36</f>
        <v>0</v>
      </c>
      <c r="AF62" s="37" t="s">
        <v>337</v>
      </c>
      <c r="AG62" s="32" t="s">
        <v>312</v>
      </c>
      <c r="AH62" s="21" t="s">
        <v>317</v>
      </c>
      <c r="AI62" s="20" t="s">
        <v>313</v>
      </c>
      <c r="AJ62" s="26" t="s">
        <v>322</v>
      </c>
      <c r="AK62" s="26" t="s">
        <v>323</v>
      </c>
      <c r="AL62" s="26"/>
      <c r="AM62" s="26" t="s">
        <v>348</v>
      </c>
      <c r="AN62" s="20" t="s">
        <v>351</v>
      </c>
      <c r="AO62" s="24"/>
    </row>
    <row r="63" spans="2:41" ht="50">
      <c r="B63" s="29" t="str">
        <f>Calculations!A37</f>
        <v>C81B</v>
      </c>
      <c r="C63" s="20" t="str">
        <f>Calculations!B37</f>
        <v>Land west of Gardner Way</v>
      </c>
      <c r="D63" s="11" t="str">
        <f>Calculations!C37</f>
        <v>Housing</v>
      </c>
      <c r="E63" s="36">
        <f>Calculations!D37</f>
        <v>1.6097116574999999</v>
      </c>
      <c r="F63" s="36">
        <f>Calculations!H37</f>
        <v>1.6097116574999999</v>
      </c>
      <c r="G63" s="36">
        <f>Calculations!L37</f>
        <v>100</v>
      </c>
      <c r="H63" s="36">
        <f>Calculations!G37</f>
        <v>0</v>
      </c>
      <c r="I63" s="36">
        <f>Calculations!K37</f>
        <v>0</v>
      </c>
      <c r="J63" s="36">
        <f>Calculations!F37</f>
        <v>0</v>
      </c>
      <c r="K63" s="36">
        <f>Calculations!J37</f>
        <v>0</v>
      </c>
      <c r="L63" s="36">
        <f>Calculations!E37</f>
        <v>0</v>
      </c>
      <c r="M63" s="36">
        <f>Calculations!I37</f>
        <v>0</v>
      </c>
      <c r="N63" s="36">
        <f>Calculations!P37</f>
        <v>1.6035101680514459</v>
      </c>
      <c r="O63" s="36">
        <f>Calculations!T37</f>
        <v>99.614745322886861</v>
      </c>
      <c r="P63" s="36">
        <f>Calculations!O37</f>
        <v>6.2014894485539398E-3</v>
      </c>
      <c r="Q63" s="36">
        <f>Calculations!S37</f>
        <v>0.38525467711312394</v>
      </c>
      <c r="R63" s="36">
        <f>Calculations!N37</f>
        <v>0</v>
      </c>
      <c r="S63" s="36">
        <f>Calculations!R37</f>
        <v>0</v>
      </c>
      <c r="T63" s="36">
        <f>Calculations!M37</f>
        <v>0</v>
      </c>
      <c r="U63" s="36">
        <f>Calculations!Q37</f>
        <v>0</v>
      </c>
      <c r="V63" s="37">
        <f>Calculations!AA37</f>
        <v>0</v>
      </c>
      <c r="W63" s="37">
        <f>Calculations!AB37</f>
        <v>0</v>
      </c>
      <c r="X63" s="37">
        <f>Calculations!AC37</f>
        <v>0</v>
      </c>
      <c r="Y63" s="37">
        <f>Calculations!AD37</f>
        <v>0</v>
      </c>
      <c r="Z63" s="37">
        <f>Calculations!Y37</f>
        <v>0</v>
      </c>
      <c r="AA63" s="37">
        <f>Calculations!Z37</f>
        <v>0</v>
      </c>
      <c r="AB63" s="37">
        <f t="shared" si="1"/>
        <v>6.2014894485539398E-3</v>
      </c>
      <c r="AC63" s="37">
        <f t="shared" si="2"/>
        <v>0.38525467711312394</v>
      </c>
      <c r="AD63" s="37">
        <f>Calculations!AF37</f>
        <v>0</v>
      </c>
      <c r="AE63" s="37">
        <f>Calculations!AG37</f>
        <v>0</v>
      </c>
      <c r="AF63" s="37" t="s">
        <v>336</v>
      </c>
      <c r="AG63" s="32" t="s">
        <v>332</v>
      </c>
      <c r="AH63" s="21" t="s">
        <v>317</v>
      </c>
      <c r="AI63" s="20" t="s">
        <v>314</v>
      </c>
      <c r="AJ63" s="26" t="s">
        <v>437</v>
      </c>
      <c r="AK63" s="26" t="s">
        <v>444</v>
      </c>
      <c r="AL63" s="26"/>
      <c r="AM63" s="26" t="s">
        <v>342</v>
      </c>
      <c r="AN63" s="20" t="s">
        <v>352</v>
      </c>
    </row>
    <row r="64" spans="2:41" ht="62.5">
      <c r="B64" s="29" t="str">
        <f>Calculations!A38</f>
        <v>C97</v>
      </c>
      <c r="C64" s="20" t="str">
        <f>Calculations!B38</f>
        <v>Old Station, Sheep Street, Brewery</v>
      </c>
      <c r="D64" s="11" t="str">
        <f>Calculations!C38</f>
        <v>Housing</v>
      </c>
      <c r="E64" s="36">
        <f>Calculations!D38</f>
        <v>0.38085749250000001</v>
      </c>
      <c r="F64" s="36">
        <f>Calculations!H38</f>
        <v>0.38085749250000001</v>
      </c>
      <c r="G64" s="36">
        <f>Calculations!L38</f>
        <v>100</v>
      </c>
      <c r="H64" s="36">
        <f>Calculations!G38</f>
        <v>0</v>
      </c>
      <c r="I64" s="36">
        <f>Calculations!K38</f>
        <v>0</v>
      </c>
      <c r="J64" s="36">
        <f>Calculations!F38</f>
        <v>0</v>
      </c>
      <c r="K64" s="36">
        <f>Calculations!J38</f>
        <v>0</v>
      </c>
      <c r="L64" s="36">
        <f>Calculations!E38</f>
        <v>0</v>
      </c>
      <c r="M64" s="36">
        <f>Calculations!I38</f>
        <v>0</v>
      </c>
      <c r="N64" s="36">
        <f>Calculations!P38</f>
        <v>0.30925880461864386</v>
      </c>
      <c r="O64" s="36">
        <f>Calculations!T38</f>
        <v>81.200661850874283</v>
      </c>
      <c r="P64" s="36">
        <f>Calculations!O38</f>
        <v>3.6620520401344198E-2</v>
      </c>
      <c r="Q64" s="36">
        <f>Calculations!S38</f>
        <v>9.6152816007273891</v>
      </c>
      <c r="R64" s="36">
        <f>Calculations!N38</f>
        <v>7.5378189578957202E-3</v>
      </c>
      <c r="S64" s="36">
        <f>Calculations!R38</f>
        <v>1.979170452553384</v>
      </c>
      <c r="T64" s="36">
        <f>Calculations!M38</f>
        <v>2.7440348522116201E-2</v>
      </c>
      <c r="U64" s="36">
        <f>Calculations!Q38</f>
        <v>7.2048860958449437</v>
      </c>
      <c r="V64" s="37">
        <f>Calculations!AA38</f>
        <v>2.40191477375155E-3</v>
      </c>
      <c r="W64" s="37">
        <f>Calculations!AB38</f>
        <v>0.63065971421096567</v>
      </c>
      <c r="X64" s="37">
        <f>Calculations!AC38</f>
        <v>0</v>
      </c>
      <c r="Y64" s="37">
        <f>Calculations!AD38</f>
        <v>0</v>
      </c>
      <c r="Z64" s="37">
        <f>Calculations!Y38</f>
        <v>0</v>
      </c>
      <c r="AA64" s="37">
        <f>Calculations!Z38</f>
        <v>0</v>
      </c>
      <c r="AB64" s="37">
        <f t="shared" si="1"/>
        <v>3.6620520401344198E-2</v>
      </c>
      <c r="AC64" s="37">
        <f t="shared" si="2"/>
        <v>9.6152816007273891</v>
      </c>
      <c r="AD64" s="37">
        <f>Calculations!AF38</f>
        <v>2.7984365693376902E-2</v>
      </c>
      <c r="AE64" s="37">
        <f>Calculations!AG38</f>
        <v>7.3477261822220559</v>
      </c>
      <c r="AF64" s="37" t="s">
        <v>336</v>
      </c>
      <c r="AG64" s="32" t="s">
        <v>333</v>
      </c>
      <c r="AH64" s="21" t="s">
        <v>317</v>
      </c>
      <c r="AI64" s="20" t="s">
        <v>314</v>
      </c>
      <c r="AJ64" s="26" t="s">
        <v>443</v>
      </c>
      <c r="AK64" s="26" t="s">
        <v>444</v>
      </c>
      <c r="AL64" s="26"/>
      <c r="AM64" s="26" t="s">
        <v>344</v>
      </c>
      <c r="AN64" s="20" t="s">
        <v>354</v>
      </c>
    </row>
    <row r="65" spans="2:40" ht="50">
      <c r="B65" s="29" t="str">
        <f>Calculations!A39</f>
        <v>CC10A</v>
      </c>
      <c r="C65" s="20" t="str">
        <f>Calculations!B39</f>
        <v>Land east of Chandlers, Station Road</v>
      </c>
      <c r="D65" s="11" t="str">
        <f>Calculations!C39</f>
        <v>Housing</v>
      </c>
      <c r="E65" s="36">
        <f>Calculations!D39</f>
        <v>0.72905502099999997</v>
      </c>
      <c r="F65" s="36">
        <f>Calculations!H39</f>
        <v>0.32951487596356394</v>
      </c>
      <c r="G65" s="36">
        <f>Calculations!L39</f>
        <v>45.197531938205245</v>
      </c>
      <c r="H65" s="36">
        <f>Calculations!G39</f>
        <v>0.242042405686624</v>
      </c>
      <c r="I65" s="36">
        <f>Calculations!K39</f>
        <v>33.199470371197677</v>
      </c>
      <c r="J65" s="36">
        <f>Calculations!F39</f>
        <v>0.15749773934981201</v>
      </c>
      <c r="K65" s="36">
        <f>Calculations!J39</f>
        <v>21.602997690597075</v>
      </c>
      <c r="L65" s="36">
        <f>Calculations!E39</f>
        <v>0</v>
      </c>
      <c r="M65" s="36">
        <f>Calculations!I39</f>
        <v>0</v>
      </c>
      <c r="N65" s="36">
        <f>Calculations!P39</f>
        <v>0.23600920898999622</v>
      </c>
      <c r="O65" s="36">
        <f>Calculations!T39</f>
        <v>32.371933831040202</v>
      </c>
      <c r="P65" s="36">
        <f>Calculations!O39</f>
        <v>0.113494620105573</v>
      </c>
      <c r="Q65" s="36">
        <f>Calculations!S39</f>
        <v>15.5673600532782</v>
      </c>
      <c r="R65" s="36">
        <f>Calculations!N39</f>
        <v>5.3434958052398798E-2</v>
      </c>
      <c r="S65" s="36">
        <f>Calculations!R39</f>
        <v>7.3293450443706361</v>
      </c>
      <c r="T65" s="36">
        <f>Calculations!M39</f>
        <v>0.32611623385203198</v>
      </c>
      <c r="U65" s="36">
        <f>Calculations!Q39</f>
        <v>44.731361071310964</v>
      </c>
      <c r="V65" s="37">
        <f>Calculations!AA39</f>
        <v>8.3579377903311904E-3</v>
      </c>
      <c r="W65" s="37">
        <f>Calculations!AB39</f>
        <v>1.1464069994150949</v>
      </c>
      <c r="X65" s="37">
        <f>Calculations!AC39</f>
        <v>0</v>
      </c>
      <c r="Y65" s="37">
        <f>Calculations!AD39</f>
        <v>0</v>
      </c>
      <c r="Z65" s="37">
        <f>Calculations!Y39</f>
        <v>3.0288281220369001E-2</v>
      </c>
      <c r="AA65" s="37">
        <f>Calculations!Z39</f>
        <v>4.1544575303554492</v>
      </c>
      <c r="AB65" s="37">
        <f t="shared" si="1"/>
        <v>0.113494620105573</v>
      </c>
      <c r="AC65" s="37">
        <f t="shared" si="2"/>
        <v>15.5673600532782</v>
      </c>
      <c r="AD65" s="37">
        <f>Calculations!AF39</f>
        <v>0</v>
      </c>
      <c r="AE65" s="37">
        <f>Calculations!AG39</f>
        <v>0</v>
      </c>
      <c r="AF65" s="37" t="s">
        <v>337</v>
      </c>
      <c r="AG65" s="32" t="s">
        <v>312</v>
      </c>
      <c r="AH65" s="21" t="s">
        <v>317</v>
      </c>
      <c r="AI65" s="20" t="s">
        <v>314</v>
      </c>
      <c r="AJ65" s="26" t="s">
        <v>445</v>
      </c>
      <c r="AK65" s="26" t="s">
        <v>446</v>
      </c>
      <c r="AL65" s="26"/>
      <c r="AM65" s="26" t="s">
        <v>349</v>
      </c>
      <c r="AN65" s="20" t="s">
        <v>355</v>
      </c>
    </row>
    <row r="66" spans="2:40" ht="50">
      <c r="B66" s="29" t="str">
        <f>Calculations!A40</f>
        <v>CC59</v>
      </c>
      <c r="C66" s="20" t="str">
        <f>Calculations!B40</f>
        <v>Campden End, Park Road</v>
      </c>
      <c r="D66" s="11" t="str">
        <f>Calculations!C40</f>
        <v>Housing</v>
      </c>
      <c r="E66" s="36">
        <f>Calculations!D40</f>
        <v>0.41757450550000003</v>
      </c>
      <c r="F66" s="36">
        <f>Calculations!H40</f>
        <v>0.3343038085714275</v>
      </c>
      <c r="G66" s="36">
        <f>Calculations!L40</f>
        <v>80.058481580702605</v>
      </c>
      <c r="H66" s="36">
        <f>Calculations!G40</f>
        <v>8.3270696928572502E-2</v>
      </c>
      <c r="I66" s="36">
        <f>Calculations!K40</f>
        <v>19.941518419297392</v>
      </c>
      <c r="J66" s="36">
        <f>Calculations!F40</f>
        <v>0</v>
      </c>
      <c r="K66" s="36">
        <f>Calculations!J40</f>
        <v>0</v>
      </c>
      <c r="L66" s="36">
        <f>Calculations!E40</f>
        <v>0</v>
      </c>
      <c r="M66" s="36">
        <f>Calculations!I40</f>
        <v>0</v>
      </c>
      <c r="N66" s="36">
        <f>Calculations!P40</f>
        <v>0.41748949844895783</v>
      </c>
      <c r="O66" s="36">
        <f>Calculations!T40</f>
        <v>99.979642662585348</v>
      </c>
      <c r="P66" s="36">
        <f>Calculations!O40</f>
        <v>8.5007051042202794E-5</v>
      </c>
      <c r="Q66" s="36">
        <f>Calculations!S40</f>
        <v>2.035733741465277E-2</v>
      </c>
      <c r="R66" s="36">
        <f>Calculations!N40</f>
        <v>0</v>
      </c>
      <c r="S66" s="36">
        <f>Calculations!R40</f>
        <v>0</v>
      </c>
      <c r="T66" s="36">
        <f>Calculations!M40</f>
        <v>0</v>
      </c>
      <c r="U66" s="36">
        <f>Calculations!Q40</f>
        <v>0</v>
      </c>
      <c r="V66" s="37">
        <f>Calculations!AA40</f>
        <v>0</v>
      </c>
      <c r="W66" s="37">
        <f>Calculations!AB40</f>
        <v>0</v>
      </c>
      <c r="X66" s="37">
        <f>Calculations!AC40</f>
        <v>0</v>
      </c>
      <c r="Y66" s="37">
        <f>Calculations!AD40</f>
        <v>0</v>
      </c>
      <c r="Z66" s="37">
        <f>Calculations!Y40</f>
        <v>0</v>
      </c>
      <c r="AA66" s="37">
        <f>Calculations!Z40</f>
        <v>0</v>
      </c>
      <c r="AB66" s="37">
        <f t="shared" si="1"/>
        <v>8.5007051042202794E-5</v>
      </c>
      <c r="AC66" s="37">
        <f t="shared" si="2"/>
        <v>2.035733741465277E-2</v>
      </c>
      <c r="AD66" s="37">
        <f>Calculations!AF40</f>
        <v>0</v>
      </c>
      <c r="AE66" s="37">
        <f>Calculations!AG40</f>
        <v>0</v>
      </c>
      <c r="AF66" s="37" t="s">
        <v>337</v>
      </c>
      <c r="AG66" s="32" t="s">
        <v>312</v>
      </c>
      <c r="AH66" s="21" t="s">
        <v>317</v>
      </c>
      <c r="AI66" s="20" t="s">
        <v>314</v>
      </c>
      <c r="AJ66" s="26" t="s">
        <v>335</v>
      </c>
      <c r="AK66" s="26" t="s">
        <v>444</v>
      </c>
      <c r="AL66" s="26"/>
      <c r="AM66" s="26" t="s">
        <v>341</v>
      </c>
      <c r="AN66" s="20" t="s">
        <v>355</v>
      </c>
    </row>
    <row r="67" spans="2:40" ht="50">
      <c r="B67" s="29" t="str">
        <f>Calculations!A41</f>
        <v>CC66B</v>
      </c>
      <c r="C67" s="20" t="str">
        <f>Calculations!B41</f>
        <v>Land north-west of Aston Road</v>
      </c>
      <c r="D67" s="11" t="str">
        <f>Calculations!C41</f>
        <v>Housing</v>
      </c>
      <c r="E67" s="36">
        <f>Calculations!D41</f>
        <v>0.5354288318</v>
      </c>
      <c r="F67" s="36">
        <f>Calculations!H41</f>
        <v>0.5354288318</v>
      </c>
      <c r="G67" s="36">
        <f>Calculations!L41</f>
        <v>100</v>
      </c>
      <c r="H67" s="36">
        <f>Calculations!G41</f>
        <v>0</v>
      </c>
      <c r="I67" s="36">
        <f>Calculations!K41</f>
        <v>0</v>
      </c>
      <c r="J67" s="36">
        <f>Calculations!F41</f>
        <v>0</v>
      </c>
      <c r="K67" s="36">
        <f>Calculations!J41</f>
        <v>0</v>
      </c>
      <c r="L67" s="36">
        <f>Calculations!E41</f>
        <v>0</v>
      </c>
      <c r="M67" s="36">
        <f>Calculations!I41</f>
        <v>0</v>
      </c>
      <c r="N67" s="36">
        <f>Calculations!P41</f>
        <v>0.53542269460285397</v>
      </c>
      <c r="O67" s="36">
        <f>Calculations!T41</f>
        <v>99.99885377910536</v>
      </c>
      <c r="P67" s="36">
        <f>Calculations!O41</f>
        <v>0</v>
      </c>
      <c r="Q67" s="36">
        <f>Calculations!S41</f>
        <v>0</v>
      </c>
      <c r="R67" s="36">
        <f>Calculations!N41</f>
        <v>0</v>
      </c>
      <c r="S67" s="36">
        <f>Calculations!R41</f>
        <v>0</v>
      </c>
      <c r="T67" s="36">
        <f>Calculations!M41</f>
        <v>6.1371971460175699E-6</v>
      </c>
      <c r="U67" s="36">
        <f>Calculations!Q41</f>
        <v>1.1462208946398334E-3</v>
      </c>
      <c r="V67" s="37">
        <f>Calculations!AA41</f>
        <v>0</v>
      </c>
      <c r="W67" s="37">
        <f>Calculations!AB41</f>
        <v>0</v>
      </c>
      <c r="X67" s="37">
        <f>Calculations!AC41</f>
        <v>0</v>
      </c>
      <c r="Y67" s="37">
        <f>Calculations!AD41</f>
        <v>0</v>
      </c>
      <c r="Z67" s="37">
        <f>Calculations!Y41</f>
        <v>0</v>
      </c>
      <c r="AA67" s="37">
        <f>Calculations!Z41</f>
        <v>0</v>
      </c>
      <c r="AB67" s="37">
        <f t="shared" si="1"/>
        <v>0</v>
      </c>
      <c r="AC67" s="37">
        <f t="shared" si="2"/>
        <v>0</v>
      </c>
      <c r="AD67" s="37">
        <f>Calculations!AF41</f>
        <v>0</v>
      </c>
      <c r="AE67" s="37">
        <f>Calculations!AG41</f>
        <v>0</v>
      </c>
      <c r="AF67" s="37" t="s">
        <v>336</v>
      </c>
      <c r="AG67" s="32" t="s">
        <v>312</v>
      </c>
      <c r="AH67" s="21" t="s">
        <v>317</v>
      </c>
      <c r="AI67" s="20" t="s">
        <v>314</v>
      </c>
      <c r="AJ67" s="26" t="s">
        <v>325</v>
      </c>
      <c r="AK67" s="26" t="s">
        <v>444</v>
      </c>
      <c r="AL67" s="26"/>
      <c r="AM67" s="26" t="s">
        <v>342</v>
      </c>
      <c r="AN67" s="20" t="s">
        <v>352</v>
      </c>
    </row>
    <row r="68" spans="2:40" ht="50">
      <c r="B68" s="29" t="str">
        <f>Calculations!A42</f>
        <v>CC68</v>
      </c>
      <c r="C68" s="20" t="str">
        <f>Calculations!B42</f>
        <v>Land at Aston Road</v>
      </c>
      <c r="D68" s="11" t="str">
        <f>Calculations!C42</f>
        <v>Housing</v>
      </c>
      <c r="E68" s="36">
        <f>Calculations!D42</f>
        <v>13.033025503699999</v>
      </c>
      <c r="F68" s="36">
        <f>Calculations!H42</f>
        <v>13.033025503699999</v>
      </c>
      <c r="G68" s="36">
        <f>Calculations!L42</f>
        <v>100</v>
      </c>
      <c r="H68" s="36">
        <f>Calculations!G42</f>
        <v>0</v>
      </c>
      <c r="I68" s="36">
        <f>Calculations!K42</f>
        <v>0</v>
      </c>
      <c r="J68" s="36">
        <f>Calculations!F42</f>
        <v>0</v>
      </c>
      <c r="K68" s="36">
        <f>Calculations!J42</f>
        <v>0</v>
      </c>
      <c r="L68" s="36">
        <f>Calculations!E42</f>
        <v>0</v>
      </c>
      <c r="M68" s="36">
        <f>Calculations!I42</f>
        <v>0</v>
      </c>
      <c r="N68" s="36">
        <f>Calculations!P42</f>
        <v>12.860857482095009</v>
      </c>
      <c r="O68" s="36">
        <f>Calculations!T42</f>
        <v>98.678986536502109</v>
      </c>
      <c r="P68" s="36">
        <f>Calculations!O42</f>
        <v>3.1644466423807603E-2</v>
      </c>
      <c r="Q68" s="36">
        <f>Calculations!S42</f>
        <v>0.2428021522310681</v>
      </c>
      <c r="R68" s="36">
        <f>Calculations!N42</f>
        <v>1.27355508975419E-2</v>
      </c>
      <c r="S68" s="36">
        <f>Calculations!R42</f>
        <v>9.771753223322055E-2</v>
      </c>
      <c r="T68" s="36">
        <f>Calculations!M42</f>
        <v>0.12778800428364101</v>
      </c>
      <c r="U68" s="36">
        <f>Calculations!Q42</f>
        <v>0.98049377903360013</v>
      </c>
      <c r="V68" s="37">
        <f>Calculations!AA42</f>
        <v>0</v>
      </c>
      <c r="W68" s="37">
        <f>Calculations!AB42</f>
        <v>0</v>
      </c>
      <c r="X68" s="37">
        <f>Calculations!AC42</f>
        <v>0</v>
      </c>
      <c r="Y68" s="37">
        <f>Calculations!AD42</f>
        <v>0</v>
      </c>
      <c r="Z68" s="37">
        <f>Calculations!Y42</f>
        <v>0</v>
      </c>
      <c r="AA68" s="37">
        <f>Calculations!Z42</f>
        <v>0</v>
      </c>
      <c r="AB68" s="37">
        <f t="shared" si="1"/>
        <v>3.1644466423807603E-2</v>
      </c>
      <c r="AC68" s="37">
        <f t="shared" si="2"/>
        <v>0.2428021522310681</v>
      </c>
      <c r="AD68" s="37">
        <f>Calculations!AF42</f>
        <v>0</v>
      </c>
      <c r="AE68" s="37">
        <f>Calculations!AG42</f>
        <v>0</v>
      </c>
      <c r="AF68" s="37" t="s">
        <v>336</v>
      </c>
      <c r="AG68" s="32" t="s">
        <v>312</v>
      </c>
      <c r="AH68" s="21" t="s">
        <v>317</v>
      </c>
      <c r="AI68" s="20" t="s">
        <v>314</v>
      </c>
      <c r="AJ68" s="26" t="s">
        <v>325</v>
      </c>
      <c r="AK68" s="26" t="s">
        <v>444</v>
      </c>
      <c r="AL68" s="26"/>
      <c r="AM68" s="26" t="s">
        <v>342</v>
      </c>
      <c r="AN68" s="20" t="s">
        <v>352</v>
      </c>
    </row>
    <row r="69" spans="2:40" ht="62.5">
      <c r="B69" s="29" t="str">
        <f>Calculations!A43</f>
        <v>DA12</v>
      </c>
      <c r="C69" s="20" t="str">
        <f>Calculations!B43</f>
        <v>Land east of Oak Road</v>
      </c>
      <c r="D69" s="11" t="str">
        <f>Calculations!C43</f>
        <v>Housing</v>
      </c>
      <c r="E69" s="36">
        <f>Calculations!D43</f>
        <v>3.1924637783000001</v>
      </c>
      <c r="F69" s="36">
        <f>Calculations!H43</f>
        <v>3.1924637783000001</v>
      </c>
      <c r="G69" s="36">
        <f>Calculations!L43</f>
        <v>100</v>
      </c>
      <c r="H69" s="36">
        <f>Calculations!G43</f>
        <v>0</v>
      </c>
      <c r="I69" s="36">
        <f>Calculations!K43</f>
        <v>0</v>
      </c>
      <c r="J69" s="36">
        <f>Calculations!F43</f>
        <v>0</v>
      </c>
      <c r="K69" s="36">
        <f>Calculations!J43</f>
        <v>0</v>
      </c>
      <c r="L69" s="36">
        <f>Calculations!E43</f>
        <v>0</v>
      </c>
      <c r="M69" s="36">
        <f>Calculations!I43</f>
        <v>0</v>
      </c>
      <c r="N69" s="36">
        <f>Calculations!P43</f>
        <v>2.8824853073385408</v>
      </c>
      <c r="O69" s="36">
        <f>Calculations!T43</f>
        <v>90.29030577986623</v>
      </c>
      <c r="P69" s="36">
        <f>Calculations!O43</f>
        <v>0.237668939420872</v>
      </c>
      <c r="Q69" s="36">
        <f>Calculations!S43</f>
        <v>7.4446871108254724</v>
      </c>
      <c r="R69" s="36">
        <f>Calculations!N43</f>
        <v>4.4611968931668397E-2</v>
      </c>
      <c r="S69" s="36">
        <f>Calculations!R43</f>
        <v>1.3974150383445996</v>
      </c>
      <c r="T69" s="36">
        <f>Calculations!M43</f>
        <v>2.7697562608918799E-2</v>
      </c>
      <c r="U69" s="36">
        <f>Calculations!Q43</f>
        <v>0.86759207096369517</v>
      </c>
      <c r="V69" s="37">
        <f>Calculations!AA43</f>
        <v>0</v>
      </c>
      <c r="W69" s="37">
        <f>Calculations!AB43</f>
        <v>0</v>
      </c>
      <c r="X69" s="37">
        <f>Calculations!AC43</f>
        <v>0</v>
      </c>
      <c r="Y69" s="37">
        <f>Calculations!AD43</f>
        <v>0</v>
      </c>
      <c r="Z69" s="37">
        <f>Calculations!Y43</f>
        <v>0</v>
      </c>
      <c r="AA69" s="37">
        <f>Calculations!Z43</f>
        <v>0</v>
      </c>
      <c r="AB69" s="37">
        <f t="shared" si="1"/>
        <v>0.237668939420872</v>
      </c>
      <c r="AC69" s="37">
        <f t="shared" si="2"/>
        <v>7.4446871108254724</v>
      </c>
      <c r="AD69" s="37">
        <f>Calculations!AF43</f>
        <v>0</v>
      </c>
      <c r="AE69" s="37">
        <f>Calculations!AG43</f>
        <v>0</v>
      </c>
      <c r="AF69" s="37" t="s">
        <v>338</v>
      </c>
      <c r="AG69" s="32" t="s">
        <v>333</v>
      </c>
      <c r="AH69" s="21" t="s">
        <v>317</v>
      </c>
      <c r="AI69" s="20" t="s">
        <v>314</v>
      </c>
      <c r="AJ69" s="26" t="s">
        <v>440</v>
      </c>
      <c r="AK69" s="26" t="s">
        <v>444</v>
      </c>
      <c r="AL69" s="26"/>
      <c r="AM69" s="26" t="s">
        <v>343</v>
      </c>
      <c r="AN69" s="20" t="s">
        <v>353</v>
      </c>
    </row>
    <row r="70" spans="2:40" ht="50">
      <c r="B70" s="29" t="str">
        <f>Calculations!A44</f>
        <v>DA13</v>
      </c>
      <c r="C70" s="20" t="str">
        <f>Calculations!B44</f>
        <v>Land east of Broadleaze</v>
      </c>
      <c r="D70" s="11" t="str">
        <f>Calculations!C44</f>
        <v>Housing</v>
      </c>
      <c r="E70" s="36">
        <f>Calculations!D44</f>
        <v>3.1831519962999999</v>
      </c>
      <c r="F70" s="36">
        <f>Calculations!H44</f>
        <v>3.1831519962999999</v>
      </c>
      <c r="G70" s="36">
        <f>Calculations!L44</f>
        <v>100</v>
      </c>
      <c r="H70" s="36">
        <f>Calculations!G44</f>
        <v>0</v>
      </c>
      <c r="I70" s="36">
        <f>Calculations!K44</f>
        <v>0</v>
      </c>
      <c r="J70" s="36">
        <f>Calculations!F44</f>
        <v>0</v>
      </c>
      <c r="K70" s="36">
        <f>Calculations!J44</f>
        <v>0</v>
      </c>
      <c r="L70" s="36">
        <f>Calculations!E44</f>
        <v>0</v>
      </c>
      <c r="M70" s="36">
        <f>Calculations!I44</f>
        <v>0</v>
      </c>
      <c r="N70" s="36">
        <f>Calculations!P44</f>
        <v>3.1420532892061988</v>
      </c>
      <c r="O70" s="36">
        <f>Calculations!T44</f>
        <v>98.708867589685539</v>
      </c>
      <c r="P70" s="36">
        <f>Calculations!O44</f>
        <v>1.84303065802289E-2</v>
      </c>
      <c r="Q70" s="36">
        <f>Calculations!S44</f>
        <v>0.57899549256999772</v>
      </c>
      <c r="R70" s="36">
        <f>Calculations!N44</f>
        <v>5.8994921758840201E-3</v>
      </c>
      <c r="S70" s="36">
        <f>Calculations!R44</f>
        <v>0.18533491905951749</v>
      </c>
      <c r="T70" s="36">
        <f>Calculations!M44</f>
        <v>1.6768908337688401E-2</v>
      </c>
      <c r="U70" s="36">
        <f>Calculations!Q44</f>
        <v>0.5268019986849537</v>
      </c>
      <c r="V70" s="37">
        <f>Calculations!AA44</f>
        <v>0</v>
      </c>
      <c r="W70" s="37">
        <f>Calculations!AB44</f>
        <v>0</v>
      </c>
      <c r="X70" s="37">
        <f>Calculations!AC44</f>
        <v>0</v>
      </c>
      <c r="Y70" s="37">
        <f>Calculations!AD44</f>
        <v>0</v>
      </c>
      <c r="Z70" s="37">
        <f>Calculations!Y44</f>
        <v>0</v>
      </c>
      <c r="AA70" s="37">
        <f>Calculations!Z44</f>
        <v>0</v>
      </c>
      <c r="AB70" s="37">
        <f t="shared" si="1"/>
        <v>1.84303065802289E-2</v>
      </c>
      <c r="AC70" s="37">
        <f t="shared" si="2"/>
        <v>0.57899549256999772</v>
      </c>
      <c r="AD70" s="37">
        <f>Calculations!AF44</f>
        <v>0</v>
      </c>
      <c r="AE70" s="37">
        <f>Calculations!AG44</f>
        <v>0</v>
      </c>
      <c r="AF70" s="37" t="s">
        <v>336</v>
      </c>
      <c r="AG70" s="32" t="s">
        <v>332</v>
      </c>
      <c r="AH70" s="21" t="s">
        <v>317</v>
      </c>
      <c r="AI70" s="20" t="s">
        <v>314</v>
      </c>
      <c r="AJ70" s="26" t="s">
        <v>435</v>
      </c>
      <c r="AK70" s="26" t="s">
        <v>444</v>
      </c>
      <c r="AL70" s="26"/>
      <c r="AM70" s="26" t="s">
        <v>342</v>
      </c>
      <c r="AN70" s="20" t="s">
        <v>352</v>
      </c>
    </row>
    <row r="71" spans="2:40" ht="62.5">
      <c r="B71" s="29" t="str">
        <f>Calculations!A45</f>
        <v>DA16</v>
      </c>
      <c r="C71" s="20" t="str">
        <f>Calculations!B45</f>
        <v>Land west of Church Lane</v>
      </c>
      <c r="D71" s="11" t="str">
        <f>Calculations!C45</f>
        <v>Housing</v>
      </c>
      <c r="E71" s="36">
        <f>Calculations!D45</f>
        <v>0.80968456020000001</v>
      </c>
      <c r="F71" s="36">
        <f>Calculations!H45</f>
        <v>0.8095150042105792</v>
      </c>
      <c r="G71" s="36">
        <f>Calculations!L45</f>
        <v>99.979059006710102</v>
      </c>
      <c r="H71" s="36">
        <f>Calculations!G45</f>
        <v>1.69555989420769E-4</v>
      </c>
      <c r="I71" s="36">
        <f>Calculations!K45</f>
        <v>2.0940993289891435E-2</v>
      </c>
      <c r="J71" s="36">
        <f>Calculations!F45</f>
        <v>0</v>
      </c>
      <c r="K71" s="36">
        <f>Calculations!J45</f>
        <v>0</v>
      </c>
      <c r="L71" s="36">
        <f>Calculations!E45</f>
        <v>0</v>
      </c>
      <c r="M71" s="36">
        <f>Calculations!I45</f>
        <v>0</v>
      </c>
      <c r="N71" s="36">
        <f>Calculations!P45</f>
        <v>0.80968456020000001</v>
      </c>
      <c r="O71" s="36">
        <f>Calculations!T45</f>
        <v>100</v>
      </c>
      <c r="P71" s="36">
        <f>Calculations!O45</f>
        <v>0</v>
      </c>
      <c r="Q71" s="36">
        <f>Calculations!S45</f>
        <v>0</v>
      </c>
      <c r="R71" s="36">
        <f>Calculations!N45</f>
        <v>0</v>
      </c>
      <c r="S71" s="36">
        <f>Calculations!R45</f>
        <v>0</v>
      </c>
      <c r="T71" s="36">
        <f>Calculations!M45</f>
        <v>0</v>
      </c>
      <c r="U71" s="36">
        <f>Calculations!Q45</f>
        <v>0</v>
      </c>
      <c r="V71" s="37">
        <f>Calculations!AA45</f>
        <v>7.4844667017459805E-4</v>
      </c>
      <c r="W71" s="37">
        <f>Calculations!AB45</f>
        <v>9.2436821320851709E-2</v>
      </c>
      <c r="X71" s="37">
        <f>Calculations!AC45</f>
        <v>0</v>
      </c>
      <c r="Y71" s="37">
        <f>Calculations!AD45</f>
        <v>0</v>
      </c>
      <c r="Z71" s="37">
        <f>Calculations!Y45</f>
        <v>0</v>
      </c>
      <c r="AA71" s="37">
        <f>Calculations!Z45</f>
        <v>0</v>
      </c>
      <c r="AB71" s="37">
        <f t="shared" si="1"/>
        <v>0</v>
      </c>
      <c r="AC71" s="37">
        <f t="shared" si="2"/>
        <v>0</v>
      </c>
      <c r="AD71" s="37">
        <f>Calculations!AF45</f>
        <v>0</v>
      </c>
      <c r="AE71" s="37">
        <f>Calculations!AG45</f>
        <v>0</v>
      </c>
      <c r="AF71" s="37" t="s">
        <v>337</v>
      </c>
      <c r="AG71" s="32" t="s">
        <v>333</v>
      </c>
      <c r="AH71" s="21" t="s">
        <v>317</v>
      </c>
      <c r="AI71" s="20" t="s">
        <v>314</v>
      </c>
      <c r="AJ71" s="26" t="s">
        <v>434</v>
      </c>
      <c r="AK71" s="26" t="s">
        <v>444</v>
      </c>
      <c r="AL71" s="26"/>
      <c r="AM71" s="26" t="s">
        <v>344</v>
      </c>
      <c r="AN71" s="20" t="s">
        <v>354</v>
      </c>
    </row>
    <row r="72" spans="2:40" ht="62.5">
      <c r="B72" s="29" t="str">
        <f>Calculations!A46</f>
        <v>DA32</v>
      </c>
      <c r="C72" s="20" t="str">
        <f>Calculations!B46</f>
        <v>Land north of Chestnut Close and Suffolk Place</v>
      </c>
      <c r="D72" s="11" t="str">
        <f>Calculations!C46</f>
        <v>Housing</v>
      </c>
      <c r="E72" s="36">
        <f>Calculations!D46</f>
        <v>13.439112699400001</v>
      </c>
      <c r="F72" s="36">
        <f>Calculations!H46</f>
        <v>9.3704913769307563</v>
      </c>
      <c r="G72" s="36">
        <f>Calculations!L46</f>
        <v>69.725521219485785</v>
      </c>
      <c r="H72" s="36">
        <f>Calculations!G46</f>
        <v>9.9251988455376694E-2</v>
      </c>
      <c r="I72" s="36">
        <f>Calculations!K46</f>
        <v>0.73853081431341727</v>
      </c>
      <c r="J72" s="36">
        <f>Calculations!F46</f>
        <v>0.144088227841116</v>
      </c>
      <c r="K72" s="36">
        <f>Calculations!J46</f>
        <v>1.0721558116522747</v>
      </c>
      <c r="L72" s="36">
        <f>Calculations!E46</f>
        <v>3.8252811061727501</v>
      </c>
      <c r="M72" s="36">
        <f>Calculations!I46</f>
        <v>28.463792154548511</v>
      </c>
      <c r="N72" s="36">
        <f>Calculations!P46</f>
        <v>12.786484430341826</v>
      </c>
      <c r="O72" s="36">
        <f>Calculations!T46</f>
        <v>95.143814300423927</v>
      </c>
      <c r="P72" s="36">
        <f>Calculations!O46</f>
        <v>0.34758224137861499</v>
      </c>
      <c r="Q72" s="36">
        <f>Calculations!S46</f>
        <v>2.5863481403361774</v>
      </c>
      <c r="R72" s="36">
        <f>Calculations!N46</f>
        <v>0.152569375598165</v>
      </c>
      <c r="S72" s="36">
        <f>Calculations!R46</f>
        <v>1.1352637559544878</v>
      </c>
      <c r="T72" s="36">
        <f>Calculations!M46</f>
        <v>0.15247665208139499</v>
      </c>
      <c r="U72" s="36">
        <f>Calculations!Q46</f>
        <v>1.1345738032854091</v>
      </c>
      <c r="V72" s="37">
        <f>Calculations!AA46</f>
        <v>1.55964520267455E-2</v>
      </c>
      <c r="W72" s="37">
        <f>Calculations!AB46</f>
        <v>0.11605269168880335</v>
      </c>
      <c r="X72" s="37">
        <f>Calculations!AC46</f>
        <v>4.7801230485577902E-8</v>
      </c>
      <c r="Y72" s="37">
        <f>Calculations!AD46</f>
        <v>3.5568739956851482E-7</v>
      </c>
      <c r="Z72" s="37">
        <f>Calculations!Y46</f>
        <v>0.14767765426079299</v>
      </c>
      <c r="AA72" s="37">
        <f>Calculations!Z46</f>
        <v>1.0988646167643656</v>
      </c>
      <c r="AB72" s="37">
        <f t="shared" si="1"/>
        <v>0.34758224137861499</v>
      </c>
      <c r="AC72" s="37">
        <f t="shared" si="2"/>
        <v>2.5863481403361774</v>
      </c>
      <c r="AD72" s="37">
        <f>Calculations!AF46</f>
        <v>0</v>
      </c>
      <c r="AE72" s="37">
        <f>Calculations!AG46</f>
        <v>0</v>
      </c>
      <c r="AF72" s="37" t="s">
        <v>337</v>
      </c>
      <c r="AG72" s="32" t="s">
        <v>333</v>
      </c>
      <c r="AH72" s="21" t="s">
        <v>317</v>
      </c>
      <c r="AI72" s="20" t="s">
        <v>313</v>
      </c>
      <c r="AJ72" s="26" t="s">
        <v>436</v>
      </c>
      <c r="AK72" s="26" t="s">
        <v>323</v>
      </c>
      <c r="AL72" s="26"/>
      <c r="AM72" s="26" t="s">
        <v>348</v>
      </c>
      <c r="AN72" s="20" t="s">
        <v>351</v>
      </c>
    </row>
    <row r="73" spans="2:40" ht="50">
      <c r="B73" s="29" t="str">
        <f>Calculations!A47</f>
        <v>DA5</v>
      </c>
      <c r="C73" s="20" t="str">
        <f>Calculations!B47</f>
        <v>Land at Rooktree Farm</v>
      </c>
      <c r="D73" s="11" t="str">
        <f>Calculations!C47</f>
        <v>Housing</v>
      </c>
      <c r="E73" s="36">
        <f>Calculations!D47</f>
        <v>4.9264361660000002</v>
      </c>
      <c r="F73" s="36">
        <f>Calculations!H47</f>
        <v>4.9264361660000002</v>
      </c>
      <c r="G73" s="36">
        <f>Calculations!L47</f>
        <v>100</v>
      </c>
      <c r="H73" s="36">
        <f>Calculations!G47</f>
        <v>0</v>
      </c>
      <c r="I73" s="36">
        <f>Calculations!K47</f>
        <v>0</v>
      </c>
      <c r="J73" s="36">
        <f>Calculations!F47</f>
        <v>0</v>
      </c>
      <c r="K73" s="36">
        <f>Calculations!J47</f>
        <v>0</v>
      </c>
      <c r="L73" s="36">
        <f>Calculations!E47</f>
        <v>0</v>
      </c>
      <c r="M73" s="36">
        <f>Calculations!I47</f>
        <v>0</v>
      </c>
      <c r="N73" s="36">
        <f>Calculations!P47</f>
        <v>4.7197199372155376</v>
      </c>
      <c r="O73" s="36">
        <f>Calculations!T47</f>
        <v>95.803939768648121</v>
      </c>
      <c r="P73" s="36">
        <f>Calculations!O47</f>
        <v>8.3155990012008199E-2</v>
      </c>
      <c r="Q73" s="36">
        <f>Calculations!S47</f>
        <v>1.6879542778999685</v>
      </c>
      <c r="R73" s="36">
        <f>Calculations!N47</f>
        <v>4.01678317751826E-2</v>
      </c>
      <c r="S73" s="36">
        <f>Calculations!R47</f>
        <v>0.81535273008107811</v>
      </c>
      <c r="T73" s="36">
        <f>Calculations!M47</f>
        <v>8.3392406997271407E-2</v>
      </c>
      <c r="U73" s="36">
        <f>Calculations!Q47</f>
        <v>1.6927532233708316</v>
      </c>
      <c r="V73" s="37">
        <f>Calculations!AA47</f>
        <v>0</v>
      </c>
      <c r="W73" s="37">
        <f>Calculations!AB47</f>
        <v>0</v>
      </c>
      <c r="X73" s="37">
        <f>Calculations!AC47</f>
        <v>0</v>
      </c>
      <c r="Y73" s="37">
        <f>Calculations!AD47</f>
        <v>0</v>
      </c>
      <c r="Z73" s="37">
        <f>Calculations!Y47</f>
        <v>0</v>
      </c>
      <c r="AA73" s="37">
        <f>Calculations!Z47</f>
        <v>0</v>
      </c>
      <c r="AB73" s="37">
        <f t="shared" si="1"/>
        <v>8.3155990012008199E-2</v>
      </c>
      <c r="AC73" s="37">
        <f t="shared" si="2"/>
        <v>1.6879542778999685</v>
      </c>
      <c r="AD73" s="37">
        <f>Calculations!AF47</f>
        <v>0</v>
      </c>
      <c r="AE73" s="37">
        <f>Calculations!AG47</f>
        <v>0</v>
      </c>
      <c r="AF73" s="37" t="s">
        <v>336</v>
      </c>
      <c r="AG73" s="32" t="s">
        <v>332</v>
      </c>
      <c r="AH73" s="21" t="s">
        <v>317</v>
      </c>
      <c r="AI73" s="20" t="s">
        <v>314</v>
      </c>
      <c r="AJ73" s="26" t="s">
        <v>435</v>
      </c>
      <c r="AK73" s="26" t="s">
        <v>444</v>
      </c>
      <c r="AL73" s="26"/>
      <c r="AM73" s="26" t="s">
        <v>342</v>
      </c>
      <c r="AN73" s="20" t="s">
        <v>352</v>
      </c>
    </row>
    <row r="74" spans="2:40" ht="50">
      <c r="B74" s="29" t="str">
        <f>Calculations!A48</f>
        <v>DA8</v>
      </c>
      <c r="C74" s="20" t="str">
        <f>Calculations!B48</f>
        <v>Land at Broadleaze</v>
      </c>
      <c r="D74" s="11" t="str">
        <f>Calculations!C48</f>
        <v>Housing</v>
      </c>
      <c r="E74" s="36">
        <f>Calculations!D48</f>
        <v>0.41936863369999999</v>
      </c>
      <c r="F74" s="36">
        <f>Calculations!H48</f>
        <v>0.41936863369999999</v>
      </c>
      <c r="G74" s="36">
        <f>Calculations!L48</f>
        <v>100</v>
      </c>
      <c r="H74" s="36">
        <f>Calculations!G48</f>
        <v>0</v>
      </c>
      <c r="I74" s="36">
        <f>Calculations!K48</f>
        <v>0</v>
      </c>
      <c r="J74" s="36">
        <f>Calculations!F48</f>
        <v>0</v>
      </c>
      <c r="K74" s="36">
        <f>Calculations!J48</f>
        <v>0</v>
      </c>
      <c r="L74" s="36">
        <f>Calculations!E48</f>
        <v>0</v>
      </c>
      <c r="M74" s="36">
        <f>Calculations!I48</f>
        <v>0</v>
      </c>
      <c r="N74" s="36">
        <f>Calculations!P48</f>
        <v>0.39094604443346848</v>
      </c>
      <c r="O74" s="36">
        <f>Calculations!T48</f>
        <v>93.222528586421674</v>
      </c>
      <c r="P74" s="36">
        <f>Calculations!O48</f>
        <v>2.84225892665315E-2</v>
      </c>
      <c r="Q74" s="36">
        <f>Calculations!S48</f>
        <v>6.7774714135783256</v>
      </c>
      <c r="R74" s="36">
        <f>Calculations!N48</f>
        <v>0</v>
      </c>
      <c r="S74" s="36">
        <f>Calculations!R48</f>
        <v>0</v>
      </c>
      <c r="T74" s="36">
        <f>Calculations!M48</f>
        <v>0</v>
      </c>
      <c r="U74" s="36">
        <f>Calculations!Q48</f>
        <v>0</v>
      </c>
      <c r="V74" s="37">
        <f>Calculations!AA48</f>
        <v>0</v>
      </c>
      <c r="W74" s="37">
        <f>Calculations!AB48</f>
        <v>0</v>
      </c>
      <c r="X74" s="37">
        <f>Calculations!AC48</f>
        <v>0</v>
      </c>
      <c r="Y74" s="37">
        <f>Calculations!AD48</f>
        <v>0</v>
      </c>
      <c r="Z74" s="37">
        <f>Calculations!Y48</f>
        <v>0</v>
      </c>
      <c r="AA74" s="37">
        <f>Calculations!Z48</f>
        <v>0</v>
      </c>
      <c r="AB74" s="37">
        <f t="shared" si="1"/>
        <v>2.84225892665315E-2</v>
      </c>
      <c r="AC74" s="37">
        <f t="shared" si="2"/>
        <v>6.7774714135783256</v>
      </c>
      <c r="AD74" s="37">
        <f>Calculations!AF48</f>
        <v>0</v>
      </c>
      <c r="AE74" s="37">
        <f>Calculations!AG48</f>
        <v>0</v>
      </c>
      <c r="AF74" s="37" t="s">
        <v>336</v>
      </c>
      <c r="AG74" s="32" t="s">
        <v>332</v>
      </c>
      <c r="AH74" s="21" t="s">
        <v>317</v>
      </c>
      <c r="AI74" s="20" t="s">
        <v>314</v>
      </c>
      <c r="AJ74" s="26" t="s">
        <v>437</v>
      </c>
      <c r="AK74" s="26" t="s">
        <v>444</v>
      </c>
      <c r="AL74" s="26"/>
      <c r="AM74" s="26" t="s">
        <v>342</v>
      </c>
      <c r="AN74" s="20" t="s">
        <v>352</v>
      </c>
    </row>
    <row r="75" spans="2:40" ht="62.5">
      <c r="B75" s="29" t="str">
        <f>Calculations!A49</f>
        <v>F20A</v>
      </c>
      <c r="C75" s="20" t="str">
        <f>Calculations!B49</f>
        <v>Land south-east of Fairford</v>
      </c>
      <c r="D75" s="11" t="str">
        <f>Calculations!C49</f>
        <v>Housing</v>
      </c>
      <c r="E75" s="36">
        <f>Calculations!D49</f>
        <v>5.7584487196999996</v>
      </c>
      <c r="F75" s="36">
        <f>Calculations!H49</f>
        <v>5.7398722474473871</v>
      </c>
      <c r="G75" s="36">
        <f>Calculations!L49</f>
        <v>99.67740492002541</v>
      </c>
      <c r="H75" s="36">
        <f>Calculations!G49</f>
        <v>1.8576472252612799E-2</v>
      </c>
      <c r="I75" s="36">
        <f>Calculations!K49</f>
        <v>0.3225950799746044</v>
      </c>
      <c r="J75" s="36">
        <f>Calculations!F49</f>
        <v>0</v>
      </c>
      <c r="K75" s="36">
        <f>Calculations!J49</f>
        <v>0</v>
      </c>
      <c r="L75" s="36">
        <f>Calculations!E49</f>
        <v>0</v>
      </c>
      <c r="M75" s="36">
        <f>Calculations!I49</f>
        <v>0</v>
      </c>
      <c r="N75" s="36">
        <f>Calculations!P49</f>
        <v>5.738032572375622</v>
      </c>
      <c r="O75" s="36">
        <f>Calculations!T49</f>
        <v>99.645457512636469</v>
      </c>
      <c r="P75" s="36">
        <f>Calculations!O49</f>
        <v>9.6075987452735705E-3</v>
      </c>
      <c r="Q75" s="36">
        <f>Calculations!S49</f>
        <v>0.16684352354142526</v>
      </c>
      <c r="R75" s="36">
        <f>Calculations!N49</f>
        <v>1.0808548579103801E-2</v>
      </c>
      <c r="S75" s="36">
        <f>Calculations!R49</f>
        <v>0.18769896382209858</v>
      </c>
      <c r="T75" s="36">
        <f>Calculations!M49</f>
        <v>0</v>
      </c>
      <c r="U75" s="36">
        <f>Calculations!Q49</f>
        <v>0</v>
      </c>
      <c r="V75" s="37">
        <f>Calculations!AA49</f>
        <v>5.3427030581509001E-2</v>
      </c>
      <c r="W75" s="37">
        <f>Calculations!AB49</f>
        <v>0.92780248956167499</v>
      </c>
      <c r="X75" s="37">
        <f>Calculations!AC49</f>
        <v>0</v>
      </c>
      <c r="Y75" s="37">
        <f>Calculations!AD49</f>
        <v>0</v>
      </c>
      <c r="Z75" s="37">
        <f>Calculations!Y49</f>
        <v>0</v>
      </c>
      <c r="AA75" s="37">
        <f>Calculations!Z49</f>
        <v>0</v>
      </c>
      <c r="AB75" s="37">
        <f t="shared" si="1"/>
        <v>9.6075987452735705E-3</v>
      </c>
      <c r="AC75" s="37">
        <f t="shared" si="2"/>
        <v>0.16684352354142526</v>
      </c>
      <c r="AD75" s="37">
        <f>Calculations!AF49</f>
        <v>0</v>
      </c>
      <c r="AE75" s="37">
        <f>Calculations!AG49</f>
        <v>0</v>
      </c>
      <c r="AF75" s="37" t="s">
        <v>337</v>
      </c>
      <c r="AG75" s="32" t="s">
        <v>333</v>
      </c>
      <c r="AH75" s="21" t="s">
        <v>317</v>
      </c>
      <c r="AI75" s="20" t="s">
        <v>314</v>
      </c>
      <c r="AJ75" s="26" t="s">
        <v>434</v>
      </c>
      <c r="AK75" s="26" t="s">
        <v>444</v>
      </c>
      <c r="AL75" s="26"/>
      <c r="AM75" s="26" t="s">
        <v>344</v>
      </c>
      <c r="AN75" s="20" t="s">
        <v>354</v>
      </c>
    </row>
    <row r="76" spans="2:40" ht="62.5">
      <c r="B76" s="29" t="str">
        <f>Calculations!A50</f>
        <v>F39C</v>
      </c>
      <c r="C76" s="20" t="str">
        <f>Calculations!B50</f>
        <v>Land west of Terminus Cottage and Station Cottage</v>
      </c>
      <c r="D76" s="11" t="str">
        <f>Calculations!C50</f>
        <v>Housing</v>
      </c>
      <c r="E76" s="36">
        <f>Calculations!D50</f>
        <v>1.8463603754</v>
      </c>
      <c r="F76" s="36">
        <f>Calculations!H50</f>
        <v>1.8463603754</v>
      </c>
      <c r="G76" s="36">
        <f>Calculations!L50</f>
        <v>100</v>
      </c>
      <c r="H76" s="36">
        <f>Calculations!G50</f>
        <v>0</v>
      </c>
      <c r="I76" s="36">
        <f>Calculations!K50</f>
        <v>0</v>
      </c>
      <c r="J76" s="36">
        <f>Calculations!F50</f>
        <v>0</v>
      </c>
      <c r="K76" s="36">
        <f>Calculations!J50</f>
        <v>0</v>
      </c>
      <c r="L76" s="36">
        <f>Calculations!E50</f>
        <v>0</v>
      </c>
      <c r="M76" s="36">
        <f>Calculations!I50</f>
        <v>0</v>
      </c>
      <c r="N76" s="36">
        <f>Calculations!P50</f>
        <v>1.5649580376312784</v>
      </c>
      <c r="O76" s="36">
        <f>Calculations!T50</f>
        <v>84.759078372890357</v>
      </c>
      <c r="P76" s="36">
        <f>Calculations!O50</f>
        <v>0.15490231897395201</v>
      </c>
      <c r="Q76" s="36">
        <f>Calculations!S50</f>
        <v>8.3896037327162407</v>
      </c>
      <c r="R76" s="36">
        <f>Calculations!N50</f>
        <v>9.4474697870914601E-2</v>
      </c>
      <c r="S76" s="36">
        <f>Calculations!R50</f>
        <v>5.1168070507604657</v>
      </c>
      <c r="T76" s="36">
        <f>Calculations!M50</f>
        <v>3.20253209238551E-2</v>
      </c>
      <c r="U76" s="36">
        <f>Calculations!Q50</f>
        <v>1.734510843632953</v>
      </c>
      <c r="V76" s="37">
        <f>Calculations!AA50</f>
        <v>0</v>
      </c>
      <c r="W76" s="37">
        <f>Calculations!AB50</f>
        <v>0</v>
      </c>
      <c r="X76" s="37">
        <f>Calculations!AC50</f>
        <v>0</v>
      </c>
      <c r="Y76" s="37">
        <f>Calculations!AD50</f>
        <v>0</v>
      </c>
      <c r="Z76" s="37">
        <f>Calculations!Y50</f>
        <v>0</v>
      </c>
      <c r="AA76" s="37">
        <f>Calculations!Z50</f>
        <v>0</v>
      </c>
      <c r="AB76" s="37">
        <f t="shared" si="1"/>
        <v>0.15490231897395201</v>
      </c>
      <c r="AC76" s="37">
        <f t="shared" si="2"/>
        <v>8.3896037327162407</v>
      </c>
      <c r="AD76" s="37">
        <f>Calculations!AF50</f>
        <v>0</v>
      </c>
      <c r="AE76" s="37">
        <f>Calculations!AG50</f>
        <v>0</v>
      </c>
      <c r="AF76" s="37" t="s">
        <v>336</v>
      </c>
      <c r="AG76" s="32" t="s">
        <v>333</v>
      </c>
      <c r="AH76" s="21" t="s">
        <v>317</v>
      </c>
      <c r="AI76" s="20" t="s">
        <v>314</v>
      </c>
      <c r="AJ76" s="26" t="s">
        <v>435</v>
      </c>
      <c r="AK76" s="26" t="s">
        <v>444</v>
      </c>
      <c r="AL76" s="26"/>
      <c r="AM76" s="26" t="s">
        <v>342</v>
      </c>
      <c r="AN76" s="20" t="s">
        <v>352</v>
      </c>
    </row>
    <row r="77" spans="2:40" ht="62.5">
      <c r="B77" s="29" t="str">
        <f>Calculations!A51</f>
        <v>F52</v>
      </c>
      <c r="C77" s="20" t="str">
        <f>Calculations!B51</f>
        <v>Land west of Terminus Cottage and Station Cottage</v>
      </c>
      <c r="D77" s="11" t="str">
        <f>Calculations!C51</f>
        <v>Housing</v>
      </c>
      <c r="E77" s="36">
        <f>Calculations!D51</f>
        <v>1.4880916072999999</v>
      </c>
      <c r="F77" s="36">
        <f>Calculations!H51</f>
        <v>1.4880916072999999</v>
      </c>
      <c r="G77" s="36">
        <f>Calculations!L51</f>
        <v>100</v>
      </c>
      <c r="H77" s="36">
        <f>Calculations!G51</f>
        <v>0</v>
      </c>
      <c r="I77" s="36">
        <f>Calculations!K51</f>
        <v>0</v>
      </c>
      <c r="J77" s="36">
        <f>Calculations!F51</f>
        <v>0</v>
      </c>
      <c r="K77" s="36">
        <f>Calculations!J51</f>
        <v>0</v>
      </c>
      <c r="L77" s="36">
        <f>Calculations!E51</f>
        <v>0</v>
      </c>
      <c r="M77" s="36">
        <f>Calculations!I51</f>
        <v>0</v>
      </c>
      <c r="N77" s="36">
        <f>Calculations!P51</f>
        <v>1.1375130993328311</v>
      </c>
      <c r="O77" s="36">
        <f>Calculations!T51</f>
        <v>76.441066783297032</v>
      </c>
      <c r="P77" s="36">
        <f>Calculations!O51</f>
        <v>0.22558100408618401</v>
      </c>
      <c r="Q77" s="36">
        <f>Calculations!S51</f>
        <v>15.159080461147093</v>
      </c>
      <c r="R77" s="36">
        <f>Calculations!N51</f>
        <v>4.7630795171280597E-2</v>
      </c>
      <c r="S77" s="36">
        <f>Calculations!R51</f>
        <v>3.2007972451173301</v>
      </c>
      <c r="T77" s="36">
        <f>Calculations!M51</f>
        <v>7.7366708709704204E-2</v>
      </c>
      <c r="U77" s="36">
        <f>Calculations!Q51</f>
        <v>5.1990555104385479</v>
      </c>
      <c r="V77" s="37">
        <f>Calculations!AA51</f>
        <v>0</v>
      </c>
      <c r="W77" s="37">
        <f>Calculations!AB51</f>
        <v>0</v>
      </c>
      <c r="X77" s="37">
        <f>Calculations!AC51</f>
        <v>0</v>
      </c>
      <c r="Y77" s="37">
        <f>Calculations!AD51</f>
        <v>0</v>
      </c>
      <c r="Z77" s="37">
        <f>Calculations!Y51</f>
        <v>0</v>
      </c>
      <c r="AA77" s="37">
        <f>Calculations!Z51</f>
        <v>0</v>
      </c>
      <c r="AB77" s="37">
        <f t="shared" si="1"/>
        <v>0.22558100408618401</v>
      </c>
      <c r="AC77" s="37">
        <f t="shared" si="2"/>
        <v>15.159080461147093</v>
      </c>
      <c r="AD77" s="37">
        <f>Calculations!AF51</f>
        <v>0</v>
      </c>
      <c r="AE77" s="37">
        <f>Calculations!AG51</f>
        <v>0</v>
      </c>
      <c r="AF77" s="37" t="s">
        <v>338</v>
      </c>
      <c r="AG77" s="32" t="s">
        <v>333</v>
      </c>
      <c r="AH77" s="21" t="s">
        <v>317</v>
      </c>
      <c r="AI77" s="20" t="s">
        <v>314</v>
      </c>
      <c r="AJ77" s="26" t="s">
        <v>440</v>
      </c>
      <c r="AK77" s="26" t="s">
        <v>444</v>
      </c>
      <c r="AL77" s="26"/>
      <c r="AM77" s="26" t="s">
        <v>343</v>
      </c>
      <c r="AN77" s="20" t="s">
        <v>353</v>
      </c>
    </row>
    <row r="78" spans="2:40" ht="62.5">
      <c r="B78" s="29" t="str">
        <f>Calculations!A52</f>
        <v>F53A</v>
      </c>
      <c r="C78" s="20" t="str">
        <f>Calculations!B52</f>
        <v>Land at Totterdown Hill, Horcott</v>
      </c>
      <c r="D78" s="11" t="str">
        <f>Calculations!C52</f>
        <v>Housing</v>
      </c>
      <c r="E78" s="36">
        <f>Calculations!D52</f>
        <v>12.81836197</v>
      </c>
      <c r="F78" s="36">
        <f>Calculations!H52</f>
        <v>12.81836197</v>
      </c>
      <c r="G78" s="36">
        <f>Calculations!L52</f>
        <v>100</v>
      </c>
      <c r="H78" s="36">
        <f>Calculations!G52</f>
        <v>0</v>
      </c>
      <c r="I78" s="36">
        <f>Calculations!K52</f>
        <v>0</v>
      </c>
      <c r="J78" s="36">
        <f>Calculations!F52</f>
        <v>0</v>
      </c>
      <c r="K78" s="36">
        <f>Calculations!J52</f>
        <v>0</v>
      </c>
      <c r="L78" s="36">
        <f>Calculations!E52</f>
        <v>0</v>
      </c>
      <c r="M78" s="36">
        <f>Calculations!I52</f>
        <v>0</v>
      </c>
      <c r="N78" s="36">
        <f>Calculations!P52</f>
        <v>11.311604248319355</v>
      </c>
      <c r="O78" s="36">
        <f>Calculations!T52</f>
        <v>88.24531773086882</v>
      </c>
      <c r="P78" s="36">
        <f>Calculations!O52</f>
        <v>0.30421897112687402</v>
      </c>
      <c r="Q78" s="36">
        <f>Calculations!S52</f>
        <v>2.3733061356736989</v>
      </c>
      <c r="R78" s="36">
        <f>Calculations!N52</f>
        <v>8.6179509445790406E-2</v>
      </c>
      <c r="S78" s="36">
        <f>Calculations!R52</f>
        <v>0.67231296516266503</v>
      </c>
      <c r="T78" s="36">
        <f>Calculations!M52</f>
        <v>1.1163592411079799</v>
      </c>
      <c r="U78" s="36">
        <f>Calculations!Q52</f>
        <v>8.7090631682948167</v>
      </c>
      <c r="V78" s="37">
        <f>Calculations!AA52</f>
        <v>0</v>
      </c>
      <c r="W78" s="37">
        <f>Calculations!AB52</f>
        <v>0</v>
      </c>
      <c r="X78" s="37">
        <f>Calculations!AC52</f>
        <v>0</v>
      </c>
      <c r="Y78" s="37">
        <f>Calculations!AD52</f>
        <v>0</v>
      </c>
      <c r="Z78" s="37">
        <f>Calculations!Y52</f>
        <v>0</v>
      </c>
      <c r="AA78" s="37">
        <f>Calculations!Z52</f>
        <v>0</v>
      </c>
      <c r="AB78" s="37">
        <f t="shared" si="1"/>
        <v>0.30421897112687402</v>
      </c>
      <c r="AC78" s="37">
        <f t="shared" si="2"/>
        <v>2.3733061356736989</v>
      </c>
      <c r="AD78" s="37">
        <f>Calculations!AF52</f>
        <v>0</v>
      </c>
      <c r="AE78" s="37">
        <f>Calculations!AG52</f>
        <v>0</v>
      </c>
      <c r="AF78" s="37" t="s">
        <v>336</v>
      </c>
      <c r="AG78" s="32" t="s">
        <v>333</v>
      </c>
      <c r="AH78" s="21" t="s">
        <v>317</v>
      </c>
      <c r="AI78" s="20" t="s">
        <v>314</v>
      </c>
      <c r="AJ78" s="26" t="s">
        <v>435</v>
      </c>
      <c r="AK78" s="26" t="s">
        <v>444</v>
      </c>
      <c r="AL78" s="26"/>
      <c r="AM78" s="26" t="s">
        <v>342</v>
      </c>
      <c r="AN78" s="20" t="s">
        <v>352</v>
      </c>
    </row>
    <row r="79" spans="2:40" ht="62.5">
      <c r="B79" s="29" t="str">
        <f>Calculations!A53</f>
        <v>F57</v>
      </c>
      <c r="C79" s="20" t="str">
        <f>Calculations!B53</f>
        <v>Land north-east of Fairford</v>
      </c>
      <c r="D79" s="11" t="str">
        <f>Calculations!C53</f>
        <v>Housing</v>
      </c>
      <c r="E79" s="36">
        <f>Calculations!D53</f>
        <v>72.828212818300003</v>
      </c>
      <c r="F79" s="36">
        <f>Calculations!H53</f>
        <v>72.828212818300003</v>
      </c>
      <c r="G79" s="36">
        <f>Calculations!L53</f>
        <v>100</v>
      </c>
      <c r="H79" s="36">
        <f>Calculations!G53</f>
        <v>0</v>
      </c>
      <c r="I79" s="36">
        <f>Calculations!K53</f>
        <v>0</v>
      </c>
      <c r="J79" s="36">
        <f>Calculations!F53</f>
        <v>0</v>
      </c>
      <c r="K79" s="36">
        <f>Calculations!J53</f>
        <v>0</v>
      </c>
      <c r="L79" s="36">
        <f>Calculations!E53</f>
        <v>0</v>
      </c>
      <c r="M79" s="36">
        <f>Calculations!I53</f>
        <v>0</v>
      </c>
      <c r="N79" s="36">
        <f>Calculations!P53</f>
        <v>71.772491640699272</v>
      </c>
      <c r="O79" s="36">
        <f>Calculations!T53</f>
        <v>98.550395325181654</v>
      </c>
      <c r="P79" s="36">
        <f>Calculations!O53</f>
        <v>0.39692090196991697</v>
      </c>
      <c r="Q79" s="36">
        <f>Calculations!S53</f>
        <v>0.54500980679039834</v>
      </c>
      <c r="R79" s="36">
        <f>Calculations!N53</f>
        <v>0.197252676458993</v>
      </c>
      <c r="S79" s="36">
        <f>Calculations!R53</f>
        <v>0.27084651514258778</v>
      </c>
      <c r="T79" s="36">
        <f>Calculations!M53</f>
        <v>0.46154759917182098</v>
      </c>
      <c r="U79" s="36">
        <f>Calculations!Q53</f>
        <v>0.63374835288536013</v>
      </c>
      <c r="V79" s="37">
        <f>Calculations!AA53</f>
        <v>0</v>
      </c>
      <c r="W79" s="37">
        <f>Calculations!AB53</f>
        <v>0</v>
      </c>
      <c r="X79" s="37">
        <f>Calculations!AC53</f>
        <v>0</v>
      </c>
      <c r="Y79" s="37">
        <f>Calculations!AD53</f>
        <v>0</v>
      </c>
      <c r="Z79" s="37">
        <f>Calculations!Y53</f>
        <v>0</v>
      </c>
      <c r="AA79" s="37">
        <f>Calculations!Z53</f>
        <v>0</v>
      </c>
      <c r="AB79" s="37">
        <f t="shared" si="1"/>
        <v>0.39692090196991697</v>
      </c>
      <c r="AC79" s="37">
        <f t="shared" si="2"/>
        <v>0.54500980679039834</v>
      </c>
      <c r="AD79" s="37">
        <f>Calculations!AF53</f>
        <v>0</v>
      </c>
      <c r="AE79" s="37">
        <f>Calculations!AG53</f>
        <v>0</v>
      </c>
      <c r="AF79" s="37" t="s">
        <v>338</v>
      </c>
      <c r="AG79" s="32" t="s">
        <v>333</v>
      </c>
      <c r="AH79" s="21" t="s">
        <v>317</v>
      </c>
      <c r="AI79" s="20" t="s">
        <v>314</v>
      </c>
      <c r="AJ79" s="26" t="s">
        <v>440</v>
      </c>
      <c r="AK79" s="26" t="s">
        <v>444</v>
      </c>
      <c r="AL79" s="26"/>
      <c r="AM79" s="26" t="s">
        <v>343</v>
      </c>
      <c r="AN79" s="20" t="s">
        <v>353</v>
      </c>
    </row>
    <row r="80" spans="2:40" ht="50">
      <c r="B80" s="29" t="str">
        <f>Calculations!A54</f>
        <v>K12</v>
      </c>
      <c r="C80" s="20" t="str">
        <f>Calculations!B54</f>
        <v>Land south-west of Kemble</v>
      </c>
      <c r="D80" s="11" t="str">
        <f>Calculations!C54</f>
        <v>Housing</v>
      </c>
      <c r="E80" s="36">
        <f>Calculations!D54</f>
        <v>114.7729281734</v>
      </c>
      <c r="F80" s="36">
        <f>Calculations!H54</f>
        <v>114.7729281734</v>
      </c>
      <c r="G80" s="36">
        <f>Calculations!L54</f>
        <v>100</v>
      </c>
      <c r="H80" s="36">
        <f>Calculations!G54</f>
        <v>0</v>
      </c>
      <c r="I80" s="36">
        <f>Calculations!K54</f>
        <v>0</v>
      </c>
      <c r="J80" s="36">
        <f>Calculations!F54</f>
        <v>0</v>
      </c>
      <c r="K80" s="36">
        <f>Calculations!J54</f>
        <v>0</v>
      </c>
      <c r="L80" s="36">
        <f>Calculations!E54</f>
        <v>0</v>
      </c>
      <c r="M80" s="36">
        <f>Calculations!I54</f>
        <v>0</v>
      </c>
      <c r="N80" s="36">
        <f>Calculations!P54</f>
        <v>108.53249286975625</v>
      </c>
      <c r="O80" s="36">
        <f>Calculations!T54</f>
        <v>94.562798559765199</v>
      </c>
      <c r="P80" s="36">
        <f>Calculations!O54</f>
        <v>3.4725850195239301</v>
      </c>
      <c r="Q80" s="36">
        <f>Calculations!S54</f>
        <v>3.0256133347730891</v>
      </c>
      <c r="R80" s="36">
        <f>Calculations!N54</f>
        <v>1.09914350829449</v>
      </c>
      <c r="S80" s="36">
        <f>Calculations!R54</f>
        <v>0.95766791506259541</v>
      </c>
      <c r="T80" s="36">
        <f>Calculations!M54</f>
        <v>1.66870677582533</v>
      </c>
      <c r="U80" s="36">
        <f>Calculations!Q54</f>
        <v>1.453920190399109</v>
      </c>
      <c r="V80" s="37">
        <f>Calculations!AA54</f>
        <v>0</v>
      </c>
      <c r="W80" s="37">
        <f>Calculations!AB54</f>
        <v>0</v>
      </c>
      <c r="X80" s="37">
        <f>Calculations!AC54</f>
        <v>0</v>
      </c>
      <c r="Y80" s="37">
        <f>Calculations!AD54</f>
        <v>0</v>
      </c>
      <c r="Z80" s="37">
        <f>Calculations!Y54</f>
        <v>0</v>
      </c>
      <c r="AA80" s="37">
        <f>Calculations!Z54</f>
        <v>0</v>
      </c>
      <c r="AB80" s="37">
        <f t="shared" si="1"/>
        <v>3.4725850195239301</v>
      </c>
      <c r="AC80" s="37">
        <f t="shared" si="2"/>
        <v>3.0256133347730891</v>
      </c>
      <c r="AD80" s="37">
        <f>Calculations!AF54</f>
        <v>0</v>
      </c>
      <c r="AE80" s="37">
        <f>Calculations!AG54</f>
        <v>0</v>
      </c>
      <c r="AF80" s="37" t="s">
        <v>336</v>
      </c>
      <c r="AG80" s="32" t="s">
        <v>332</v>
      </c>
      <c r="AH80" s="21" t="s">
        <v>317</v>
      </c>
      <c r="AI80" s="20" t="s">
        <v>314</v>
      </c>
      <c r="AJ80" s="26" t="s">
        <v>435</v>
      </c>
      <c r="AK80" s="26" t="s">
        <v>444</v>
      </c>
      <c r="AL80" s="26"/>
      <c r="AM80" s="26" t="s">
        <v>342</v>
      </c>
      <c r="AN80" s="20" t="s">
        <v>352</v>
      </c>
    </row>
    <row r="81" spans="2:40" ht="50">
      <c r="B81" s="29" t="str">
        <f>Calculations!A55</f>
        <v>K9</v>
      </c>
      <c r="C81" s="20" t="str">
        <f>Calculations!B55</f>
        <v>Land south of Home Farm and east of the railway line</v>
      </c>
      <c r="D81" s="11" t="str">
        <f>Calculations!C55</f>
        <v>Housing</v>
      </c>
      <c r="E81" s="36">
        <f>Calculations!D55</f>
        <v>3.6636901115999998</v>
      </c>
      <c r="F81" s="36">
        <f>Calculations!H55</f>
        <v>3.6636901115999998</v>
      </c>
      <c r="G81" s="36">
        <f>Calculations!L55</f>
        <v>100</v>
      </c>
      <c r="H81" s="36">
        <f>Calculations!G55</f>
        <v>0</v>
      </c>
      <c r="I81" s="36">
        <f>Calculations!K55</f>
        <v>0</v>
      </c>
      <c r="J81" s="36">
        <f>Calculations!F55</f>
        <v>0</v>
      </c>
      <c r="K81" s="36">
        <f>Calculations!J55</f>
        <v>0</v>
      </c>
      <c r="L81" s="36">
        <f>Calculations!E55</f>
        <v>0</v>
      </c>
      <c r="M81" s="36">
        <f>Calculations!I55</f>
        <v>0</v>
      </c>
      <c r="N81" s="36">
        <f>Calculations!P55</f>
        <v>3.2671107992269164</v>
      </c>
      <c r="O81" s="36">
        <f>Calculations!T55</f>
        <v>89.175413304814427</v>
      </c>
      <c r="P81" s="36">
        <f>Calculations!O55</f>
        <v>0.116586530620977</v>
      </c>
      <c r="Q81" s="36">
        <f>Calculations!S55</f>
        <v>3.1822159372005823</v>
      </c>
      <c r="R81" s="36">
        <f>Calculations!N55</f>
        <v>5.1942557241450402E-2</v>
      </c>
      <c r="S81" s="36">
        <f>Calculations!R55</f>
        <v>1.4177661226583966</v>
      </c>
      <c r="T81" s="36">
        <f>Calculations!M55</f>
        <v>0.22805022451065601</v>
      </c>
      <c r="U81" s="36">
        <f>Calculations!Q55</f>
        <v>6.224604635326604</v>
      </c>
      <c r="V81" s="37">
        <f>Calculations!AA55</f>
        <v>0</v>
      </c>
      <c r="W81" s="37">
        <f>Calculations!AB55</f>
        <v>0</v>
      </c>
      <c r="X81" s="37">
        <f>Calculations!AC55</f>
        <v>0</v>
      </c>
      <c r="Y81" s="37">
        <f>Calculations!AD55</f>
        <v>0</v>
      </c>
      <c r="Z81" s="37">
        <f>Calculations!Y55</f>
        <v>0</v>
      </c>
      <c r="AA81" s="37">
        <f>Calculations!Z55</f>
        <v>0</v>
      </c>
      <c r="AB81" s="37">
        <f t="shared" si="1"/>
        <v>0.116586530620977</v>
      </c>
      <c r="AC81" s="37">
        <f t="shared" si="2"/>
        <v>3.1822159372005823</v>
      </c>
      <c r="AD81" s="37">
        <f>Calculations!AF55</f>
        <v>0</v>
      </c>
      <c r="AE81" s="37">
        <f>Calculations!AG55</f>
        <v>0</v>
      </c>
      <c r="AF81" s="37" t="s">
        <v>336</v>
      </c>
      <c r="AG81" s="32" t="s">
        <v>332</v>
      </c>
      <c r="AH81" s="21" t="s">
        <v>317</v>
      </c>
      <c r="AI81" s="20" t="s">
        <v>314</v>
      </c>
      <c r="AJ81" s="26" t="s">
        <v>435</v>
      </c>
      <c r="AK81" s="26" t="s">
        <v>444</v>
      </c>
      <c r="AL81" s="26"/>
      <c r="AM81" s="26" t="s">
        <v>342</v>
      </c>
      <c r="AN81" s="20" t="s">
        <v>352</v>
      </c>
    </row>
    <row r="82" spans="2:40" ht="62.5">
      <c r="B82" s="29" t="str">
        <f>Calculations!A56</f>
        <v>L19</v>
      </c>
      <c r="C82" s="20" t="str">
        <f>Calculations!B56</f>
        <v>Land south of Butler's Court</v>
      </c>
      <c r="D82" s="11" t="str">
        <f>Calculations!C56</f>
        <v>Housing</v>
      </c>
      <c r="E82" s="36">
        <f>Calculations!D56</f>
        <v>0.9549149294</v>
      </c>
      <c r="F82" s="36">
        <f>Calculations!H56</f>
        <v>0.76504749070939937</v>
      </c>
      <c r="G82" s="36">
        <f>Calculations!L56</f>
        <v>80.116821630393858</v>
      </c>
      <c r="H82" s="36">
        <f>Calculations!G56</f>
        <v>0.132979831808821</v>
      </c>
      <c r="I82" s="36">
        <f>Calculations!K56</f>
        <v>13.925830219491486</v>
      </c>
      <c r="J82" s="36">
        <f>Calculations!F56</f>
        <v>7.0859660493624898E-3</v>
      </c>
      <c r="K82" s="36">
        <f>Calculations!J56</f>
        <v>0.74205207513247307</v>
      </c>
      <c r="L82" s="36">
        <f>Calculations!E56</f>
        <v>4.9801640832417102E-2</v>
      </c>
      <c r="M82" s="36">
        <f>Calculations!I56</f>
        <v>5.2152960749821853</v>
      </c>
      <c r="N82" s="36">
        <f>Calculations!P56</f>
        <v>0.78066662927174657</v>
      </c>
      <c r="O82" s="36">
        <f>Calculations!T56</f>
        <v>81.752479224747432</v>
      </c>
      <c r="P82" s="36">
        <f>Calculations!O56</f>
        <v>0.15768747798771701</v>
      </c>
      <c r="Q82" s="36">
        <f>Calculations!S56</f>
        <v>16.513248786129726</v>
      </c>
      <c r="R82" s="36">
        <f>Calculations!N56</f>
        <v>1.6560822140536401E-2</v>
      </c>
      <c r="S82" s="36">
        <f>Calculations!R56</f>
        <v>1.7342719891228462</v>
      </c>
      <c r="T82" s="36">
        <f>Calculations!M56</f>
        <v>0</v>
      </c>
      <c r="U82" s="36">
        <f>Calculations!Q56</f>
        <v>0</v>
      </c>
      <c r="V82" s="37">
        <f>Calculations!AA56</f>
        <v>0</v>
      </c>
      <c r="W82" s="37">
        <f>Calculations!AB56</f>
        <v>0</v>
      </c>
      <c r="X82" s="37">
        <f>Calculations!AC56</f>
        <v>8.7828703891806598E-4</v>
      </c>
      <c r="Y82" s="37">
        <f>Calculations!AD56</f>
        <v>9.197542229965118E-2</v>
      </c>
      <c r="Z82" s="37">
        <f>Calculations!Y56</f>
        <v>7.0859650044315502E-3</v>
      </c>
      <c r="AA82" s="37">
        <f>Calculations!Z56</f>
        <v>0.74205196570587306</v>
      </c>
      <c r="AB82" s="37">
        <f t="shared" si="1"/>
        <v>0.15768747798771701</v>
      </c>
      <c r="AC82" s="37">
        <f t="shared" si="2"/>
        <v>16.513248786129726</v>
      </c>
      <c r="AD82" s="37">
        <f>Calculations!AF56</f>
        <v>0</v>
      </c>
      <c r="AE82" s="37">
        <f>Calculations!AG56</f>
        <v>0</v>
      </c>
      <c r="AF82" s="37" t="s">
        <v>337</v>
      </c>
      <c r="AG82" s="32" t="s">
        <v>333</v>
      </c>
      <c r="AH82" s="21" t="s">
        <v>317</v>
      </c>
      <c r="AI82" s="20" t="s">
        <v>313</v>
      </c>
      <c r="AJ82" s="26" t="s">
        <v>436</v>
      </c>
      <c r="AK82" s="26" t="s">
        <v>323</v>
      </c>
      <c r="AL82" s="26"/>
      <c r="AM82" s="26" t="s">
        <v>348</v>
      </c>
      <c r="AN82" s="20" t="s">
        <v>351</v>
      </c>
    </row>
    <row r="83" spans="2:40" ht="62.5">
      <c r="B83" s="29" t="str">
        <f>Calculations!A57</f>
        <v>L33</v>
      </c>
      <c r="C83" s="20" t="str">
        <f>Calculations!B57</f>
        <v>Land south of Ferrers Park</v>
      </c>
      <c r="D83" s="11" t="str">
        <f>Calculations!C57</f>
        <v>Housing</v>
      </c>
      <c r="E83" s="36">
        <f>Calculations!D57</f>
        <v>10.0189954509</v>
      </c>
      <c r="F83" s="36">
        <f>Calculations!H57</f>
        <v>10.0189954509</v>
      </c>
      <c r="G83" s="36">
        <f>Calculations!L57</f>
        <v>100</v>
      </c>
      <c r="H83" s="36">
        <f>Calculations!G57</f>
        <v>0</v>
      </c>
      <c r="I83" s="36">
        <f>Calculations!K57</f>
        <v>0</v>
      </c>
      <c r="J83" s="36">
        <f>Calculations!F57</f>
        <v>0</v>
      </c>
      <c r="K83" s="36">
        <f>Calculations!J57</f>
        <v>0</v>
      </c>
      <c r="L83" s="36">
        <f>Calculations!E57</f>
        <v>0</v>
      </c>
      <c r="M83" s="36">
        <f>Calculations!I57</f>
        <v>0</v>
      </c>
      <c r="N83" s="36">
        <f>Calculations!P57</f>
        <v>9.6950220725331544</v>
      </c>
      <c r="O83" s="36">
        <f>Calculations!T57</f>
        <v>96.766408569057248</v>
      </c>
      <c r="P83" s="36">
        <f>Calculations!O57</f>
        <v>0.25760200107694597</v>
      </c>
      <c r="Q83" s="36">
        <f>Calculations!S57</f>
        <v>2.5711360219632171</v>
      </c>
      <c r="R83" s="36">
        <f>Calculations!N57</f>
        <v>6.5764003587827705E-2</v>
      </c>
      <c r="S83" s="36">
        <f>Calculations!R57</f>
        <v>0.65639318742200015</v>
      </c>
      <c r="T83" s="36">
        <f>Calculations!M57</f>
        <v>6.0737370207207195E-4</v>
      </c>
      <c r="U83" s="36">
        <f>Calculations!Q57</f>
        <v>6.0622215575266269E-3</v>
      </c>
      <c r="V83" s="37">
        <f>Calculations!AA57</f>
        <v>0</v>
      </c>
      <c r="W83" s="37">
        <f>Calculations!AB57</f>
        <v>0</v>
      </c>
      <c r="X83" s="37">
        <f>Calculations!AC57</f>
        <v>0</v>
      </c>
      <c r="Y83" s="37">
        <f>Calculations!AD57</f>
        <v>0</v>
      </c>
      <c r="Z83" s="37">
        <f>Calculations!Y57</f>
        <v>0</v>
      </c>
      <c r="AA83" s="37">
        <f>Calculations!Z57</f>
        <v>0</v>
      </c>
      <c r="AB83" s="37">
        <f t="shared" si="1"/>
        <v>0.25760200107694597</v>
      </c>
      <c r="AC83" s="37">
        <f t="shared" si="2"/>
        <v>2.5711360219632171</v>
      </c>
      <c r="AD83" s="37">
        <f>Calculations!AF57</f>
        <v>0</v>
      </c>
      <c r="AE83" s="37">
        <f>Calculations!AG57</f>
        <v>0</v>
      </c>
      <c r="AF83" s="37" t="s">
        <v>336</v>
      </c>
      <c r="AG83" s="32" t="s">
        <v>333</v>
      </c>
      <c r="AH83" s="21" t="s">
        <v>317</v>
      </c>
      <c r="AI83" s="20" t="s">
        <v>314</v>
      </c>
      <c r="AJ83" s="26" t="s">
        <v>435</v>
      </c>
      <c r="AK83" s="26" t="s">
        <v>444</v>
      </c>
      <c r="AL83" s="26"/>
      <c r="AM83" s="26" t="s">
        <v>342</v>
      </c>
      <c r="AN83" s="20" t="s">
        <v>352</v>
      </c>
    </row>
    <row r="84" spans="2:40" ht="62.5">
      <c r="B84" s="29" t="str">
        <f>Calculations!A58</f>
        <v>M11</v>
      </c>
      <c r="C84" s="20" t="str">
        <f>Calculations!B58</f>
        <v>Land at Bourton Road</v>
      </c>
      <c r="D84" s="11" t="str">
        <f>Calculations!C58</f>
        <v>Car Park</v>
      </c>
      <c r="E84" s="36">
        <f>Calculations!D58</f>
        <v>2.1271675270000001</v>
      </c>
      <c r="F84" s="36">
        <f>Calculations!H58</f>
        <v>1.0480817864046543</v>
      </c>
      <c r="G84" s="36">
        <f>Calculations!L58</f>
        <v>49.271238541460413</v>
      </c>
      <c r="H84" s="36">
        <f>Calculations!G58</f>
        <v>1.0526476676488301</v>
      </c>
      <c r="I84" s="36">
        <f>Calculations!K58</f>
        <v>49.485884599479881</v>
      </c>
      <c r="J84" s="36">
        <f>Calculations!F58</f>
        <v>1.2641586676136201E-2</v>
      </c>
      <c r="K84" s="36">
        <f>Calculations!J58</f>
        <v>0.59429201112170793</v>
      </c>
      <c r="L84" s="36">
        <f>Calculations!E58</f>
        <v>1.37964862703798E-2</v>
      </c>
      <c r="M84" s="36">
        <f>Calculations!I58</f>
        <v>0.64858484793801574</v>
      </c>
      <c r="N84" s="36">
        <f>Calculations!P58</f>
        <v>0.93903297599706614</v>
      </c>
      <c r="O84" s="36">
        <f>Calculations!T58</f>
        <v>44.144758890777581</v>
      </c>
      <c r="P84" s="36">
        <f>Calculations!O58</f>
        <v>0.23214455112487101</v>
      </c>
      <c r="Q84" s="36">
        <f>Calculations!S58</f>
        <v>10.913317741939702</v>
      </c>
      <c r="R84" s="36">
        <f>Calculations!N58</f>
        <v>0.19213358351080601</v>
      </c>
      <c r="S84" s="36">
        <f>Calculations!R58</f>
        <v>9.0323672711277716</v>
      </c>
      <c r="T84" s="36">
        <f>Calculations!M58</f>
        <v>0.76385641636725699</v>
      </c>
      <c r="U84" s="36">
        <f>Calculations!Q58</f>
        <v>35.909556096154951</v>
      </c>
      <c r="V84" s="37">
        <f>Calculations!AA58</f>
        <v>1.26331525570961E-2</v>
      </c>
      <c r="W84" s="37">
        <f>Calculations!AB58</f>
        <v>0.59389551583240674</v>
      </c>
      <c r="X84" s="37">
        <f>Calculations!AC58</f>
        <v>0</v>
      </c>
      <c r="Y84" s="37">
        <f>Calculations!AD58</f>
        <v>0</v>
      </c>
      <c r="Z84" s="37">
        <f>Calculations!Y58</f>
        <v>9.6281703040178405E-3</v>
      </c>
      <c r="AA84" s="37">
        <f>Calculations!Z58</f>
        <v>0.45262868024300373</v>
      </c>
      <c r="AB84" s="37">
        <f t="shared" si="1"/>
        <v>0.23214455112487101</v>
      </c>
      <c r="AC84" s="37">
        <f t="shared" si="2"/>
        <v>10.913317741939702</v>
      </c>
      <c r="AD84" s="37">
        <f>Calculations!AF58</f>
        <v>0</v>
      </c>
      <c r="AE84" s="37">
        <f>Calculations!AG58</f>
        <v>0</v>
      </c>
      <c r="AF84" s="37" t="s">
        <v>337</v>
      </c>
      <c r="AG84" s="32" t="s">
        <v>333</v>
      </c>
      <c r="AH84" s="21" t="s">
        <v>318</v>
      </c>
      <c r="AI84" s="20" t="s">
        <v>313</v>
      </c>
      <c r="AJ84" s="26" t="s">
        <v>436</v>
      </c>
      <c r="AK84" s="26" t="s">
        <v>323</v>
      </c>
      <c r="AL84" s="26"/>
      <c r="AM84" s="26" t="s">
        <v>348</v>
      </c>
      <c r="AN84" s="20" t="s">
        <v>351</v>
      </c>
    </row>
    <row r="85" spans="2:40" ht="62.5">
      <c r="B85" s="29" t="str">
        <f>Calculations!A59</f>
        <v>M12B</v>
      </c>
      <c r="C85" s="20" t="str">
        <f>Calculations!B59</f>
        <v>Land at Evenlode Road Phase 2</v>
      </c>
      <c r="D85" s="11" t="str">
        <f>Calculations!C59</f>
        <v>Housing</v>
      </c>
      <c r="E85" s="36">
        <f>Calculations!D59</f>
        <v>3.1098664892999999</v>
      </c>
      <c r="F85" s="36">
        <f>Calculations!H59</f>
        <v>3.1098664892999999</v>
      </c>
      <c r="G85" s="36">
        <f>Calculations!L59</f>
        <v>100</v>
      </c>
      <c r="H85" s="36">
        <f>Calculations!G59</f>
        <v>0</v>
      </c>
      <c r="I85" s="36">
        <f>Calculations!K59</f>
        <v>0</v>
      </c>
      <c r="J85" s="36">
        <f>Calculations!F59</f>
        <v>0</v>
      </c>
      <c r="K85" s="36">
        <f>Calculations!J59</f>
        <v>0</v>
      </c>
      <c r="L85" s="36">
        <f>Calculations!E59</f>
        <v>0</v>
      </c>
      <c r="M85" s="36">
        <f>Calculations!I59</f>
        <v>0</v>
      </c>
      <c r="N85" s="36">
        <f>Calculations!P59</f>
        <v>3.0494189843082444</v>
      </c>
      <c r="O85" s="36">
        <f>Calculations!T59</f>
        <v>98.056266878345582</v>
      </c>
      <c r="P85" s="36">
        <f>Calculations!O59</f>
        <v>3.88305166265214E-2</v>
      </c>
      <c r="Q85" s="36">
        <f>Calculations!S59</f>
        <v>1.2486232692022017</v>
      </c>
      <c r="R85" s="36">
        <f>Calculations!N59</f>
        <v>1.00078649942981E-2</v>
      </c>
      <c r="S85" s="36">
        <f>Calculations!R59</f>
        <v>0.32181011721023345</v>
      </c>
      <c r="T85" s="36">
        <f>Calculations!M59</f>
        <v>1.16091233709361E-2</v>
      </c>
      <c r="U85" s="36">
        <f>Calculations!Q59</f>
        <v>0.37329973524198462</v>
      </c>
      <c r="V85" s="37">
        <f>Calculations!AA59</f>
        <v>0</v>
      </c>
      <c r="W85" s="37">
        <f>Calculations!AB59</f>
        <v>0</v>
      </c>
      <c r="X85" s="37">
        <f>Calculations!AC59</f>
        <v>0</v>
      </c>
      <c r="Y85" s="37">
        <f>Calculations!AD59</f>
        <v>0</v>
      </c>
      <c r="Z85" s="37">
        <f>Calculations!Y59</f>
        <v>0</v>
      </c>
      <c r="AA85" s="37">
        <f>Calculations!Z59</f>
        <v>0</v>
      </c>
      <c r="AB85" s="37">
        <f t="shared" si="1"/>
        <v>3.88305166265214E-2</v>
      </c>
      <c r="AC85" s="37">
        <f t="shared" si="2"/>
        <v>1.2486232692022017</v>
      </c>
      <c r="AD85" s="37">
        <f>Calculations!AF59</f>
        <v>0</v>
      </c>
      <c r="AE85" s="37">
        <f>Calculations!AG59</f>
        <v>0</v>
      </c>
      <c r="AF85" s="37" t="s">
        <v>336</v>
      </c>
      <c r="AG85" s="32" t="s">
        <v>333</v>
      </c>
      <c r="AH85" s="21" t="s">
        <v>317</v>
      </c>
      <c r="AI85" s="20" t="s">
        <v>314</v>
      </c>
      <c r="AJ85" s="26" t="s">
        <v>435</v>
      </c>
      <c r="AK85" s="26" t="s">
        <v>444</v>
      </c>
      <c r="AL85" s="26"/>
      <c r="AM85" s="26" t="s">
        <v>342</v>
      </c>
      <c r="AN85" s="20" t="s">
        <v>352</v>
      </c>
    </row>
    <row r="86" spans="2:40" ht="62.5">
      <c r="B86" s="29" t="str">
        <f>Calculations!A60</f>
        <v>M19C</v>
      </c>
      <c r="C86" s="20" t="str">
        <f>Calculations!B60</f>
        <v>Dunstall Farm, Fosseway</v>
      </c>
      <c r="D86" s="11" t="str">
        <f>Calculations!C60</f>
        <v>Housing</v>
      </c>
      <c r="E86" s="36">
        <f>Calculations!D60</f>
        <v>28.748590527200001</v>
      </c>
      <c r="F86" s="36">
        <f>Calculations!H60</f>
        <v>21.83413623324611</v>
      </c>
      <c r="G86" s="36">
        <f>Calculations!L60</f>
        <v>75.948545068976884</v>
      </c>
      <c r="H86" s="36">
        <f>Calculations!G60</f>
        <v>0.291418911397822</v>
      </c>
      <c r="I86" s="36">
        <f>Calculations!K60</f>
        <v>1.0136806920050596</v>
      </c>
      <c r="J86" s="36">
        <f>Calculations!F60</f>
        <v>0.35102044816796801</v>
      </c>
      <c r="K86" s="36">
        <f>Calculations!J60</f>
        <v>1.2210005490038054</v>
      </c>
      <c r="L86" s="36">
        <f>Calculations!E60</f>
        <v>6.2720149343880998</v>
      </c>
      <c r="M86" s="36">
        <f>Calculations!I60</f>
        <v>21.816773690014255</v>
      </c>
      <c r="N86" s="36">
        <f>Calculations!P60</f>
        <v>27.95959594089129</v>
      </c>
      <c r="O86" s="36">
        <f>Calculations!T60</f>
        <v>97.255536456431784</v>
      </c>
      <c r="P86" s="36">
        <f>Calculations!O60</f>
        <v>0.25602873717229402</v>
      </c>
      <c r="Q86" s="36">
        <f>Calculations!S60</f>
        <v>0.8905783987220407</v>
      </c>
      <c r="R86" s="36">
        <f>Calculations!N60</f>
        <v>0.126122832727356</v>
      </c>
      <c r="S86" s="36">
        <f>Calculations!R60</f>
        <v>0.43870962163528326</v>
      </c>
      <c r="T86" s="36">
        <f>Calculations!M60</f>
        <v>0.40684301640906101</v>
      </c>
      <c r="U86" s="36">
        <f>Calculations!Q60</f>
        <v>1.4151755232108971</v>
      </c>
      <c r="V86" s="37">
        <f>Calculations!AA60</f>
        <v>0.14903344793227699</v>
      </c>
      <c r="W86" s="37">
        <f>Calculations!AB60</f>
        <v>0.51840262496094014</v>
      </c>
      <c r="X86" s="37">
        <f>Calculations!AC60</f>
        <v>0</v>
      </c>
      <c r="Y86" s="37">
        <f>Calculations!AD60</f>
        <v>0</v>
      </c>
      <c r="Z86" s="37">
        <f>Calculations!Y60</f>
        <v>0.34301413609047898</v>
      </c>
      <c r="AA86" s="37">
        <f>Calculations!Z60</f>
        <v>1.1931511416740304</v>
      </c>
      <c r="AB86" s="37">
        <f t="shared" si="1"/>
        <v>0.25602873717229402</v>
      </c>
      <c r="AC86" s="37">
        <f t="shared" si="2"/>
        <v>0.8905783987220407</v>
      </c>
      <c r="AD86" s="37">
        <f>Calculations!AF60</f>
        <v>0</v>
      </c>
      <c r="AE86" s="37">
        <f>Calculations!AG60</f>
        <v>0</v>
      </c>
      <c r="AF86" s="37" t="s">
        <v>337</v>
      </c>
      <c r="AG86" s="32" t="s">
        <v>333</v>
      </c>
      <c r="AH86" s="21" t="s">
        <v>317</v>
      </c>
      <c r="AI86" s="20" t="s">
        <v>313</v>
      </c>
      <c r="AJ86" s="26" t="s">
        <v>436</v>
      </c>
      <c r="AK86" s="26" t="s">
        <v>323</v>
      </c>
      <c r="AL86" s="26"/>
      <c r="AM86" s="26" t="s">
        <v>348</v>
      </c>
      <c r="AN86" s="20" t="s">
        <v>351</v>
      </c>
    </row>
    <row r="87" spans="2:40" ht="62.5">
      <c r="B87" s="29" t="str">
        <f>Calculations!A61</f>
        <v>M28B</v>
      </c>
      <c r="C87" s="20" t="str">
        <f>Calculations!B61</f>
        <v>Land west of Aldi</v>
      </c>
      <c r="D87" s="11" t="str">
        <f>Calculations!C61</f>
        <v>Housing</v>
      </c>
      <c r="E87" s="36">
        <f>Calculations!D61</f>
        <v>1.0290925063</v>
      </c>
      <c r="F87" s="36">
        <f>Calculations!H61</f>
        <v>0.9781200090559109</v>
      </c>
      <c r="G87" s="36">
        <f>Calculations!L61</f>
        <v>95.046849828169897</v>
      </c>
      <c r="H87" s="36">
        <f>Calculations!G61</f>
        <v>1.2077677585920101E-2</v>
      </c>
      <c r="I87" s="36">
        <f>Calculations!K61</f>
        <v>1.17362409229314</v>
      </c>
      <c r="J87" s="36">
        <f>Calculations!F61</f>
        <v>5.6950170379824697E-3</v>
      </c>
      <c r="K87" s="36">
        <f>Calculations!J61</f>
        <v>0.55340185679306308</v>
      </c>
      <c r="L87" s="36">
        <f>Calculations!E61</f>
        <v>3.31998026201865E-2</v>
      </c>
      <c r="M87" s="36">
        <f>Calculations!I61</f>
        <v>3.2261242227438904</v>
      </c>
      <c r="N87" s="36">
        <f>Calculations!P61</f>
        <v>0.74631102225009427</v>
      </c>
      <c r="O87" s="36">
        <f>Calculations!T61</f>
        <v>72.521276530657246</v>
      </c>
      <c r="P87" s="36">
        <f>Calculations!O61</f>
        <v>0.247883386004146</v>
      </c>
      <c r="Q87" s="36">
        <f>Calculations!S61</f>
        <v>24.087570795300621</v>
      </c>
      <c r="R87" s="36">
        <f>Calculations!N61</f>
        <v>3.4898098045759801E-2</v>
      </c>
      <c r="S87" s="36">
        <f>Calculations!R61</f>
        <v>3.3911526740421474</v>
      </c>
      <c r="T87" s="36">
        <f>Calculations!M61</f>
        <v>0</v>
      </c>
      <c r="U87" s="36">
        <f>Calculations!Q61</f>
        <v>0</v>
      </c>
      <c r="V87" s="37">
        <f>Calculations!AA61</f>
        <v>7.4251834460279499E-3</v>
      </c>
      <c r="W87" s="37">
        <f>Calculations!AB61</f>
        <v>0.72152730688171662</v>
      </c>
      <c r="X87" s="37">
        <f>Calculations!AC61</f>
        <v>0</v>
      </c>
      <c r="Y87" s="37">
        <f>Calculations!AD61</f>
        <v>0</v>
      </c>
      <c r="Z87" s="37">
        <f>Calculations!Y61</f>
        <v>5.6950169064097196E-3</v>
      </c>
      <c r="AA87" s="37">
        <f>Calculations!Z61</f>
        <v>0.55340184400774506</v>
      </c>
      <c r="AB87" s="37">
        <f t="shared" si="1"/>
        <v>0.247883386004146</v>
      </c>
      <c r="AC87" s="37">
        <f t="shared" si="2"/>
        <v>24.087570795300621</v>
      </c>
      <c r="AD87" s="37">
        <f>Calculations!AF61</f>
        <v>0</v>
      </c>
      <c r="AE87" s="37">
        <f>Calculations!AG61</f>
        <v>0</v>
      </c>
      <c r="AF87" s="37" t="s">
        <v>337</v>
      </c>
      <c r="AG87" s="32" t="s">
        <v>333</v>
      </c>
      <c r="AH87" s="21" t="s">
        <v>317</v>
      </c>
      <c r="AI87" s="20" t="s">
        <v>313</v>
      </c>
      <c r="AJ87" s="26" t="s">
        <v>436</v>
      </c>
      <c r="AK87" s="26" t="s">
        <v>323</v>
      </c>
      <c r="AL87" s="26"/>
      <c r="AM87" s="26" t="s">
        <v>348</v>
      </c>
      <c r="AN87" s="20" t="s">
        <v>351</v>
      </c>
    </row>
    <row r="88" spans="2:40" ht="62.5">
      <c r="B88" s="29" t="str">
        <f>Calculations!A62</f>
        <v>M31</v>
      </c>
      <c r="C88" s="20" t="str">
        <f>Calculations!B62</f>
        <v>Land north of Todenham Road</v>
      </c>
      <c r="D88" s="11" t="str">
        <f>Calculations!C62</f>
        <v>Housing</v>
      </c>
      <c r="E88" s="36">
        <f>Calculations!D62</f>
        <v>50.390855966099998</v>
      </c>
      <c r="F88" s="36">
        <f>Calculations!H62</f>
        <v>50.390855966099998</v>
      </c>
      <c r="G88" s="36">
        <f>Calculations!L62</f>
        <v>100</v>
      </c>
      <c r="H88" s="36">
        <f>Calculations!G62</f>
        <v>0</v>
      </c>
      <c r="I88" s="36">
        <f>Calculations!K62</f>
        <v>0</v>
      </c>
      <c r="J88" s="36">
        <f>Calculations!F62</f>
        <v>0</v>
      </c>
      <c r="K88" s="36">
        <f>Calculations!J62</f>
        <v>0</v>
      </c>
      <c r="L88" s="36">
        <f>Calculations!E62</f>
        <v>0</v>
      </c>
      <c r="M88" s="36">
        <f>Calculations!I62</f>
        <v>0</v>
      </c>
      <c r="N88" s="36">
        <f>Calculations!P62</f>
        <v>48.595924738724698</v>
      </c>
      <c r="O88" s="36">
        <f>Calculations!T62</f>
        <v>96.437982262927179</v>
      </c>
      <c r="P88" s="36">
        <f>Calculations!O62</f>
        <v>0.77312316355022703</v>
      </c>
      <c r="Q88" s="36">
        <f>Calculations!S62</f>
        <v>1.5342528891954896</v>
      </c>
      <c r="R88" s="36">
        <f>Calculations!N62</f>
        <v>0.17609976771233801</v>
      </c>
      <c r="S88" s="36">
        <f>Calculations!R62</f>
        <v>0.34946770467802252</v>
      </c>
      <c r="T88" s="36">
        <f>Calculations!M62</f>
        <v>0.84570829611273701</v>
      </c>
      <c r="U88" s="36">
        <f>Calculations!Q62</f>
        <v>1.6782971431993132</v>
      </c>
      <c r="V88" s="37">
        <f>Calculations!AA62</f>
        <v>0</v>
      </c>
      <c r="W88" s="37">
        <f>Calculations!AB62</f>
        <v>0</v>
      </c>
      <c r="X88" s="37">
        <f>Calculations!AC62</f>
        <v>0</v>
      </c>
      <c r="Y88" s="37">
        <f>Calculations!AD62</f>
        <v>0</v>
      </c>
      <c r="Z88" s="37">
        <f>Calculations!Y62</f>
        <v>0</v>
      </c>
      <c r="AA88" s="37">
        <f>Calculations!Z62</f>
        <v>0</v>
      </c>
      <c r="AB88" s="37">
        <f t="shared" si="1"/>
        <v>0.77312316355022703</v>
      </c>
      <c r="AC88" s="37">
        <f t="shared" si="2"/>
        <v>1.5342528891954896</v>
      </c>
      <c r="AD88" s="37">
        <f>Calculations!AF62</f>
        <v>0</v>
      </c>
      <c r="AE88" s="37">
        <f>Calculations!AG62</f>
        <v>0</v>
      </c>
      <c r="AF88" s="37" t="s">
        <v>338</v>
      </c>
      <c r="AG88" s="32" t="s">
        <v>333</v>
      </c>
      <c r="AH88" s="21" t="s">
        <v>317</v>
      </c>
      <c r="AI88" s="20" t="s">
        <v>314</v>
      </c>
      <c r="AJ88" s="26" t="s">
        <v>440</v>
      </c>
      <c r="AK88" s="26" t="s">
        <v>444</v>
      </c>
      <c r="AL88" s="26"/>
      <c r="AM88" s="26" t="s">
        <v>343</v>
      </c>
      <c r="AN88" s="20" t="s">
        <v>353</v>
      </c>
    </row>
    <row r="89" spans="2:40" ht="62.5">
      <c r="B89" s="29" t="str">
        <f>Calculations!A63</f>
        <v>M63</v>
      </c>
      <c r="C89" s="20" t="str">
        <f>Calculations!B63</f>
        <v>British Legion Site</v>
      </c>
      <c r="D89" s="11" t="str">
        <f>Calculations!C63</f>
        <v>Housing</v>
      </c>
      <c r="E89" s="36">
        <f>Calculations!D63</f>
        <v>0.28607753829999999</v>
      </c>
      <c r="F89" s="36">
        <f>Calculations!H63</f>
        <v>7.6322787406344988E-2</v>
      </c>
      <c r="G89" s="36">
        <f>Calculations!L63</f>
        <v>26.679056265615593</v>
      </c>
      <c r="H89" s="36">
        <f>Calculations!G63</f>
        <v>0.209754750893655</v>
      </c>
      <c r="I89" s="36">
        <f>Calculations!K63</f>
        <v>73.320943734384414</v>
      </c>
      <c r="J89" s="36">
        <f>Calculations!F63</f>
        <v>0</v>
      </c>
      <c r="K89" s="36">
        <f>Calculations!J63</f>
        <v>0</v>
      </c>
      <c r="L89" s="36">
        <f>Calculations!E63</f>
        <v>0</v>
      </c>
      <c r="M89" s="36">
        <f>Calculations!I63</f>
        <v>0</v>
      </c>
      <c r="N89" s="36">
        <f>Calculations!P63</f>
        <v>4.9483063649077619E-2</v>
      </c>
      <c r="O89" s="36">
        <f>Calculations!T63</f>
        <v>17.297081044225983</v>
      </c>
      <c r="P89" s="36">
        <f>Calculations!O63</f>
        <v>7.4980618249545798E-3</v>
      </c>
      <c r="Q89" s="36">
        <f>Calculations!S63</f>
        <v>2.6209893546733514</v>
      </c>
      <c r="R89" s="36">
        <f>Calculations!N63</f>
        <v>6.7126586513288197E-3</v>
      </c>
      <c r="S89" s="36">
        <f>Calculations!R63</f>
        <v>2.3464472923034867</v>
      </c>
      <c r="T89" s="36">
        <f>Calculations!M63</f>
        <v>0.22238375417463899</v>
      </c>
      <c r="U89" s="36">
        <f>Calculations!Q63</f>
        <v>77.735482308797188</v>
      </c>
      <c r="V89" s="37">
        <f>Calculations!AA63</f>
        <v>0</v>
      </c>
      <c r="W89" s="37">
        <f>Calculations!AB63</f>
        <v>0</v>
      </c>
      <c r="X89" s="37">
        <f>Calculations!AC63</f>
        <v>0</v>
      </c>
      <c r="Y89" s="37">
        <f>Calculations!AD63</f>
        <v>0</v>
      </c>
      <c r="Z89" s="37">
        <f>Calculations!Y63</f>
        <v>0</v>
      </c>
      <c r="AA89" s="37">
        <f>Calculations!Z63</f>
        <v>0</v>
      </c>
      <c r="AB89" s="37">
        <f t="shared" ref="AB89:AB149" si="3">P89</f>
        <v>7.4980618249545798E-3</v>
      </c>
      <c r="AC89" s="37">
        <f t="shared" ref="AC89:AC149" si="4">Q89</f>
        <v>2.6209893546733514</v>
      </c>
      <c r="AD89" s="37">
        <f>Calculations!AF63</f>
        <v>0</v>
      </c>
      <c r="AE89" s="37">
        <f>Calculations!AG63</f>
        <v>0</v>
      </c>
      <c r="AF89" s="37" t="s">
        <v>337</v>
      </c>
      <c r="AG89" s="32" t="s">
        <v>333</v>
      </c>
      <c r="AH89" s="21" t="s">
        <v>317</v>
      </c>
      <c r="AI89" s="20" t="s">
        <v>314</v>
      </c>
      <c r="AJ89" s="26" t="s">
        <v>438</v>
      </c>
      <c r="AK89" s="26" t="s">
        <v>444</v>
      </c>
      <c r="AL89" s="26"/>
      <c r="AM89" s="26" t="s">
        <v>344</v>
      </c>
      <c r="AN89" s="20" t="s">
        <v>355</v>
      </c>
    </row>
    <row r="90" spans="2:40" ht="62.5">
      <c r="B90" s="29" t="str">
        <f>Calculations!A64</f>
        <v>M70</v>
      </c>
      <c r="C90" s="20" t="str">
        <f>Calculations!B64</f>
        <v>Land south of highway depot, Evenlode Road</v>
      </c>
      <c r="D90" s="11" t="str">
        <f>Calculations!C64</f>
        <v>Housing</v>
      </c>
      <c r="E90" s="36">
        <f>Calculations!D64</f>
        <v>7.5733243515000002</v>
      </c>
      <c r="F90" s="36">
        <f>Calculations!H64</f>
        <v>7.5733243515000002</v>
      </c>
      <c r="G90" s="36">
        <f>Calculations!L64</f>
        <v>100</v>
      </c>
      <c r="H90" s="36">
        <f>Calculations!G64</f>
        <v>0</v>
      </c>
      <c r="I90" s="36">
        <f>Calculations!K64</f>
        <v>0</v>
      </c>
      <c r="J90" s="36">
        <f>Calculations!F64</f>
        <v>0</v>
      </c>
      <c r="K90" s="36">
        <f>Calculations!J64</f>
        <v>0</v>
      </c>
      <c r="L90" s="36">
        <f>Calculations!E64</f>
        <v>0</v>
      </c>
      <c r="M90" s="36">
        <f>Calculations!I64</f>
        <v>0</v>
      </c>
      <c r="N90" s="36">
        <f>Calculations!P64</f>
        <v>7.4174706662230729</v>
      </c>
      <c r="O90" s="36">
        <f>Calculations!T64</f>
        <v>97.942070376979714</v>
      </c>
      <c r="P90" s="36">
        <f>Calculations!O64</f>
        <v>3.8878816555154398E-2</v>
      </c>
      <c r="Q90" s="36">
        <f>Calculations!S64</f>
        <v>0.51336526405942084</v>
      </c>
      <c r="R90" s="36">
        <f>Calculations!N64</f>
        <v>2.3912547165338902E-2</v>
      </c>
      <c r="S90" s="36">
        <f>Calculations!R64</f>
        <v>0.31574703598430587</v>
      </c>
      <c r="T90" s="36">
        <f>Calculations!M64</f>
        <v>9.30623215564335E-2</v>
      </c>
      <c r="U90" s="36">
        <f>Calculations!Q64</f>
        <v>1.2288173229765504</v>
      </c>
      <c r="V90" s="37">
        <f>Calculations!AA64</f>
        <v>0</v>
      </c>
      <c r="W90" s="37">
        <f>Calculations!AB64</f>
        <v>0</v>
      </c>
      <c r="X90" s="37">
        <f>Calculations!AC64</f>
        <v>0</v>
      </c>
      <c r="Y90" s="37">
        <f>Calculations!AD64</f>
        <v>0</v>
      </c>
      <c r="Z90" s="37">
        <f>Calculations!Y64</f>
        <v>0</v>
      </c>
      <c r="AA90" s="37">
        <f>Calculations!Z64</f>
        <v>0</v>
      </c>
      <c r="AB90" s="37">
        <f t="shared" si="3"/>
        <v>3.8878816555154398E-2</v>
      </c>
      <c r="AC90" s="37">
        <f t="shared" si="4"/>
        <v>0.51336526405942084</v>
      </c>
      <c r="AD90" s="37">
        <f>Calculations!AF64</f>
        <v>0</v>
      </c>
      <c r="AE90" s="37">
        <f>Calculations!AG64</f>
        <v>0</v>
      </c>
      <c r="AF90" s="37" t="s">
        <v>338</v>
      </c>
      <c r="AG90" s="32" t="s">
        <v>333</v>
      </c>
      <c r="AH90" s="21" t="s">
        <v>317</v>
      </c>
      <c r="AI90" s="20" t="s">
        <v>314</v>
      </c>
      <c r="AJ90" s="26" t="s">
        <v>440</v>
      </c>
      <c r="AK90" s="26" t="s">
        <v>444</v>
      </c>
      <c r="AL90" s="26"/>
      <c r="AM90" s="26" t="s">
        <v>343</v>
      </c>
      <c r="AN90" s="20" t="s">
        <v>353</v>
      </c>
    </row>
    <row r="91" spans="2:40" ht="62.5">
      <c r="B91" s="29" t="str">
        <f>Calculations!A65</f>
        <v>M71A</v>
      </c>
      <c r="C91" s="20" t="str">
        <f>Calculations!B65</f>
        <v>Land east of Cotswold Business Village, south of London Road</v>
      </c>
      <c r="D91" s="11" t="str">
        <f>Calculations!C65</f>
        <v>Housing</v>
      </c>
      <c r="E91" s="36">
        <f>Calculations!D65</f>
        <v>10.5988766172</v>
      </c>
      <c r="F91" s="36">
        <f>Calculations!H65</f>
        <v>10.199290118148435</v>
      </c>
      <c r="G91" s="36">
        <f>Calculations!L65</f>
        <v>96.229916495082961</v>
      </c>
      <c r="H91" s="36">
        <f>Calculations!G65</f>
        <v>5.3833137336225002E-2</v>
      </c>
      <c r="I91" s="36">
        <f>Calculations!K65</f>
        <v>0.50791361462651485</v>
      </c>
      <c r="J91" s="36">
        <f>Calculations!F65</f>
        <v>2.4834575588598001E-2</v>
      </c>
      <c r="K91" s="36">
        <f>Calculations!J65</f>
        <v>0.23431328135564969</v>
      </c>
      <c r="L91" s="36">
        <f>Calculations!E65</f>
        <v>0.32091878612674302</v>
      </c>
      <c r="M91" s="36">
        <f>Calculations!I65</f>
        <v>3.0278566089348722</v>
      </c>
      <c r="N91" s="36">
        <f>Calculations!P65</f>
        <v>10.531223460627128</v>
      </c>
      <c r="O91" s="36">
        <f>Calculations!T65</f>
        <v>99.361695026592884</v>
      </c>
      <c r="P91" s="36">
        <f>Calculations!O65</f>
        <v>4.6836799652367998E-2</v>
      </c>
      <c r="Q91" s="36">
        <f>Calculations!S65</f>
        <v>0.44190343320310577</v>
      </c>
      <c r="R91" s="36">
        <f>Calculations!N65</f>
        <v>5.6044039907763299E-3</v>
      </c>
      <c r="S91" s="36">
        <f>Calculations!R65</f>
        <v>5.2877339676559942E-2</v>
      </c>
      <c r="T91" s="36">
        <f>Calculations!M65</f>
        <v>1.52119529297269E-2</v>
      </c>
      <c r="U91" s="36">
        <f>Calculations!Q65</f>
        <v>0.14352420052744777</v>
      </c>
      <c r="V91" s="37">
        <f>Calculations!AA65</f>
        <v>2.0015718998998601E-2</v>
      </c>
      <c r="W91" s="37">
        <f>Calculations!AB65</f>
        <v>0.18884755169728859</v>
      </c>
      <c r="X91" s="37">
        <f>Calculations!AC65</f>
        <v>0</v>
      </c>
      <c r="Y91" s="37">
        <f>Calculations!AD65</f>
        <v>0</v>
      </c>
      <c r="Z91" s="37">
        <f>Calculations!Y65</f>
        <v>2.4434261231849001E-2</v>
      </c>
      <c r="AA91" s="37">
        <f>Calculations!Z65</f>
        <v>0.23053633054088726</v>
      </c>
      <c r="AB91" s="37">
        <f t="shared" si="3"/>
        <v>4.6836799652367998E-2</v>
      </c>
      <c r="AC91" s="37">
        <f t="shared" si="4"/>
        <v>0.44190343320310577</v>
      </c>
      <c r="AD91" s="37">
        <f>Calculations!AF65</f>
        <v>0</v>
      </c>
      <c r="AE91" s="37">
        <f>Calculations!AG65</f>
        <v>0</v>
      </c>
      <c r="AF91" s="37" t="s">
        <v>337</v>
      </c>
      <c r="AG91" s="32" t="s">
        <v>333</v>
      </c>
      <c r="AH91" s="21" t="s">
        <v>317</v>
      </c>
      <c r="AI91" s="20" t="s">
        <v>313</v>
      </c>
      <c r="AJ91" s="26" t="s">
        <v>436</v>
      </c>
      <c r="AK91" s="26" t="s">
        <v>323</v>
      </c>
      <c r="AL91" s="26"/>
      <c r="AM91" s="26" t="s">
        <v>347</v>
      </c>
      <c r="AN91" s="20" t="s">
        <v>356</v>
      </c>
    </row>
    <row r="92" spans="2:40" ht="62.5">
      <c r="B92" s="29" t="str">
        <f>Calculations!A66</f>
        <v>M71B</v>
      </c>
      <c r="C92" s="20" t="str">
        <f>Calculations!B66</f>
        <v>Land south of Fire Service College</v>
      </c>
      <c r="D92" s="11" t="str">
        <f>Calculations!C66</f>
        <v>Housing</v>
      </c>
      <c r="E92" s="36">
        <f>Calculations!D66</f>
        <v>12.2756403772</v>
      </c>
      <c r="F92" s="36">
        <f>Calculations!H66</f>
        <v>11.476445102472546</v>
      </c>
      <c r="G92" s="36">
        <f>Calculations!L66</f>
        <v>93.489583841085562</v>
      </c>
      <c r="H92" s="36">
        <f>Calculations!G66</f>
        <v>0.11347799130669201</v>
      </c>
      <c r="I92" s="36">
        <f>Calculations!K66</f>
        <v>0.92441606156415979</v>
      </c>
      <c r="J92" s="36">
        <f>Calculations!F66</f>
        <v>6.13963130177358E-2</v>
      </c>
      <c r="K92" s="36">
        <f>Calculations!J66</f>
        <v>0.50014753716449234</v>
      </c>
      <c r="L92" s="36">
        <f>Calculations!E66</f>
        <v>0.62432097040302603</v>
      </c>
      <c r="M92" s="36">
        <f>Calculations!I66</f>
        <v>5.085852560185784</v>
      </c>
      <c r="N92" s="36">
        <f>Calculations!P66</f>
        <v>11.784887821085524</v>
      </c>
      <c r="O92" s="36">
        <f>Calculations!T66</f>
        <v>96.002224396977539</v>
      </c>
      <c r="P92" s="36">
        <f>Calculations!O66</f>
        <v>0.40777699485072399</v>
      </c>
      <c r="Q92" s="36">
        <f>Calculations!S66</f>
        <v>3.3218388802599925</v>
      </c>
      <c r="R92" s="36">
        <f>Calculations!N66</f>
        <v>4.9349168858428299E-2</v>
      </c>
      <c r="S92" s="36">
        <f>Calculations!R66</f>
        <v>0.40200891637463032</v>
      </c>
      <c r="T92" s="36">
        <f>Calculations!M66</f>
        <v>3.3626392405322898E-2</v>
      </c>
      <c r="U92" s="36">
        <f>Calculations!Q66</f>
        <v>0.2739278063878316</v>
      </c>
      <c r="V92" s="37">
        <f>Calculations!AA66</f>
        <v>4.69648771700183E-2</v>
      </c>
      <c r="W92" s="37">
        <f>Calculations!AB66</f>
        <v>0.38258596477987333</v>
      </c>
      <c r="X92" s="37">
        <f>Calculations!AC66</f>
        <v>0</v>
      </c>
      <c r="Y92" s="37">
        <f>Calculations!AD66</f>
        <v>0</v>
      </c>
      <c r="Z92" s="37">
        <f>Calculations!Y66</f>
        <v>5.4442557418828398E-2</v>
      </c>
      <c r="AA92" s="37">
        <f>Calculations!Z66</f>
        <v>0.44350075226989027</v>
      </c>
      <c r="AB92" s="37">
        <f t="shared" si="3"/>
        <v>0.40777699485072399</v>
      </c>
      <c r="AC92" s="37">
        <f t="shared" si="4"/>
        <v>3.3218388802599925</v>
      </c>
      <c r="AD92" s="37">
        <f>Calculations!AF66</f>
        <v>0</v>
      </c>
      <c r="AE92" s="37">
        <f>Calculations!AG66</f>
        <v>0</v>
      </c>
      <c r="AF92" s="37" t="s">
        <v>337</v>
      </c>
      <c r="AG92" s="32" t="s">
        <v>333</v>
      </c>
      <c r="AH92" s="21" t="s">
        <v>317</v>
      </c>
      <c r="AI92" s="20" t="s">
        <v>313</v>
      </c>
      <c r="AJ92" s="26" t="s">
        <v>436</v>
      </c>
      <c r="AK92" s="26" t="s">
        <v>323</v>
      </c>
      <c r="AL92" s="26"/>
      <c r="AM92" s="26" t="s">
        <v>347</v>
      </c>
      <c r="AN92" s="20" t="s">
        <v>351</v>
      </c>
    </row>
    <row r="93" spans="2:40" ht="62.5">
      <c r="B93" s="29" t="str">
        <f>Calculations!A67</f>
        <v>M72</v>
      </c>
      <c r="C93" s="20" t="str">
        <f>Calculations!B67</f>
        <v>Fire Service College</v>
      </c>
      <c r="D93" s="11" t="str">
        <f>Calculations!C67</f>
        <v>Housing</v>
      </c>
      <c r="E93" s="36">
        <f>Calculations!D67</f>
        <v>35.200998829500001</v>
      </c>
      <c r="F93" s="36">
        <f>Calculations!H67</f>
        <v>35.200998829500001</v>
      </c>
      <c r="G93" s="36">
        <f>Calculations!L67</f>
        <v>100</v>
      </c>
      <c r="H93" s="36">
        <f>Calculations!G67</f>
        <v>0</v>
      </c>
      <c r="I93" s="36">
        <f>Calculations!K67</f>
        <v>0</v>
      </c>
      <c r="J93" s="36">
        <f>Calculations!F67</f>
        <v>0</v>
      </c>
      <c r="K93" s="36">
        <f>Calculations!J67</f>
        <v>0</v>
      </c>
      <c r="L93" s="36">
        <f>Calculations!E67</f>
        <v>0</v>
      </c>
      <c r="M93" s="36">
        <f>Calculations!I67</f>
        <v>0</v>
      </c>
      <c r="N93" s="36">
        <f>Calculations!P67</f>
        <v>30.24836186475709</v>
      </c>
      <c r="O93" s="36">
        <f>Calculations!T67</f>
        <v>85.930407859357729</v>
      </c>
      <c r="P93" s="36">
        <f>Calculations!O67</f>
        <v>1.76386919694753</v>
      </c>
      <c r="Q93" s="36">
        <f>Calculations!S67</f>
        <v>5.0108498497188361</v>
      </c>
      <c r="R93" s="36">
        <f>Calculations!N67</f>
        <v>0.99788163820093201</v>
      </c>
      <c r="S93" s="36">
        <f>Calculations!R67</f>
        <v>2.8348105774903831</v>
      </c>
      <c r="T93" s="36">
        <f>Calculations!M67</f>
        <v>2.1908861295944502</v>
      </c>
      <c r="U93" s="36">
        <f>Calculations!Q67</f>
        <v>6.2239317134330587</v>
      </c>
      <c r="V93" s="37">
        <f>Calculations!AA67</f>
        <v>0</v>
      </c>
      <c r="W93" s="37">
        <f>Calculations!AB67</f>
        <v>0</v>
      </c>
      <c r="X93" s="37">
        <f>Calculations!AC67</f>
        <v>0</v>
      </c>
      <c r="Y93" s="37">
        <f>Calculations!AD67</f>
        <v>0</v>
      </c>
      <c r="Z93" s="37">
        <f>Calculations!Y67</f>
        <v>0</v>
      </c>
      <c r="AA93" s="37">
        <f>Calculations!Z67</f>
        <v>0</v>
      </c>
      <c r="AB93" s="37">
        <f t="shared" si="3"/>
        <v>1.76386919694753</v>
      </c>
      <c r="AC93" s="37">
        <f t="shared" si="4"/>
        <v>5.0108498497188361</v>
      </c>
      <c r="AD93" s="37">
        <f>Calculations!AF67</f>
        <v>0</v>
      </c>
      <c r="AE93" s="37">
        <f>Calculations!AG67</f>
        <v>0</v>
      </c>
      <c r="AF93" s="37" t="s">
        <v>336</v>
      </c>
      <c r="AG93" s="32" t="s">
        <v>333</v>
      </c>
      <c r="AH93" s="21" t="s">
        <v>317</v>
      </c>
      <c r="AI93" s="20" t="s">
        <v>314</v>
      </c>
      <c r="AJ93" s="26" t="s">
        <v>435</v>
      </c>
      <c r="AK93" s="26" t="s">
        <v>444</v>
      </c>
      <c r="AL93" s="26"/>
      <c r="AM93" s="26" t="s">
        <v>342</v>
      </c>
      <c r="AN93" s="20" t="s">
        <v>352</v>
      </c>
    </row>
    <row r="94" spans="2:40" ht="62.5">
      <c r="B94" s="29" t="str">
        <f>Calculations!A68</f>
        <v>M76</v>
      </c>
      <c r="C94" s="20" t="str">
        <f>Calculations!B68</f>
        <v>Land west of Highway Depot Evenlode Road</v>
      </c>
      <c r="D94" s="11" t="str">
        <f>Calculations!C68</f>
        <v>Housing</v>
      </c>
      <c r="E94" s="36">
        <f>Calculations!D68</f>
        <v>3.2448639799999999</v>
      </c>
      <c r="F94" s="36">
        <f>Calculations!H68</f>
        <v>2.8787547487597518</v>
      </c>
      <c r="G94" s="36">
        <f>Calculations!L68</f>
        <v>88.717270323292624</v>
      </c>
      <c r="H94" s="36">
        <f>Calculations!G68</f>
        <v>5.22929549639971E-2</v>
      </c>
      <c r="I94" s="36">
        <f>Calculations!K68</f>
        <v>1.6115607706920616</v>
      </c>
      <c r="J94" s="36">
        <f>Calculations!F68</f>
        <v>4.64604984081326E-2</v>
      </c>
      <c r="K94" s="36">
        <f>Calculations!J68</f>
        <v>1.4318165166397083</v>
      </c>
      <c r="L94" s="36">
        <f>Calculations!E68</f>
        <v>0.26735577786811798</v>
      </c>
      <c r="M94" s="36">
        <f>Calculations!I68</f>
        <v>8.2393523893755933</v>
      </c>
      <c r="N94" s="36">
        <f>Calculations!P68</f>
        <v>3.0504257678636786</v>
      </c>
      <c r="O94" s="36">
        <f>Calculations!T68</f>
        <v>94.007816249471219</v>
      </c>
      <c r="P94" s="36">
        <f>Calculations!O68</f>
        <v>8.7954485824310799E-2</v>
      </c>
      <c r="Q94" s="36">
        <f>Calculations!S68</f>
        <v>2.7105754314025452</v>
      </c>
      <c r="R94" s="36">
        <f>Calculations!N68</f>
        <v>4.7637456503600697E-2</v>
      </c>
      <c r="S94" s="36">
        <f>Calculations!R68</f>
        <v>1.46808793210496</v>
      </c>
      <c r="T94" s="36">
        <f>Calculations!M68</f>
        <v>5.8846269808409797E-2</v>
      </c>
      <c r="U94" s="36">
        <f>Calculations!Q68</f>
        <v>1.8135203870212704</v>
      </c>
      <c r="V94" s="37">
        <f>Calculations!AA68</f>
        <v>1.47122963570438E-2</v>
      </c>
      <c r="W94" s="37">
        <f>Calculations!AB68</f>
        <v>0.45340256009879959</v>
      </c>
      <c r="X94" s="37">
        <f>Calculations!AC68</f>
        <v>0</v>
      </c>
      <c r="Y94" s="37">
        <f>Calculations!AD68</f>
        <v>0</v>
      </c>
      <c r="Z94" s="37">
        <f>Calculations!Y68</f>
        <v>3.86709298794616E-2</v>
      </c>
      <c r="AA94" s="37">
        <f>Calculations!Z68</f>
        <v>1.1917581173760512</v>
      </c>
      <c r="AB94" s="37">
        <f t="shared" si="3"/>
        <v>8.7954485824310799E-2</v>
      </c>
      <c r="AC94" s="37">
        <f t="shared" si="4"/>
        <v>2.7105754314025452</v>
      </c>
      <c r="AD94" s="37">
        <f>Calculations!AF68</f>
        <v>0</v>
      </c>
      <c r="AE94" s="37">
        <f>Calculations!AG68</f>
        <v>0</v>
      </c>
      <c r="AF94" s="37" t="s">
        <v>337</v>
      </c>
      <c r="AG94" s="32" t="s">
        <v>333</v>
      </c>
      <c r="AH94" s="21" t="s">
        <v>317</v>
      </c>
      <c r="AI94" s="20" t="s">
        <v>313</v>
      </c>
      <c r="AJ94" s="26" t="s">
        <v>436</v>
      </c>
      <c r="AK94" s="26" t="s">
        <v>323</v>
      </c>
      <c r="AL94" s="26"/>
      <c r="AM94" s="26" t="s">
        <v>347</v>
      </c>
      <c r="AN94" s="20" t="s">
        <v>351</v>
      </c>
    </row>
    <row r="95" spans="2:40" ht="62.5">
      <c r="B95" s="29" t="str">
        <f>Calculations!A69</f>
        <v>M77</v>
      </c>
      <c r="C95" s="20" t="str">
        <f>Calculations!B69</f>
        <v>Land west of housing on Evenlode Road</v>
      </c>
      <c r="D95" s="11" t="str">
        <f>Calculations!C69</f>
        <v>Housing</v>
      </c>
      <c r="E95" s="36">
        <f>Calculations!D69</f>
        <v>11.0038210557</v>
      </c>
      <c r="F95" s="36">
        <f>Calculations!H69</f>
        <v>5.973334297756467</v>
      </c>
      <c r="G95" s="36">
        <f>Calculations!L69</f>
        <v>54.284182444626985</v>
      </c>
      <c r="H95" s="36">
        <f>Calculations!G69</f>
        <v>0.134274485484462</v>
      </c>
      <c r="I95" s="36">
        <f>Calculations!K69</f>
        <v>1.220253262978205</v>
      </c>
      <c r="J95" s="36">
        <f>Calculations!F69</f>
        <v>6.1956017016550097E-2</v>
      </c>
      <c r="K95" s="36">
        <f>Calculations!J69</f>
        <v>0.56304093553445023</v>
      </c>
      <c r="L95" s="36">
        <f>Calculations!E69</f>
        <v>4.8342562554425204</v>
      </c>
      <c r="M95" s="36">
        <f>Calculations!I69</f>
        <v>43.932523356860358</v>
      </c>
      <c r="N95" s="36">
        <f>Calculations!P69</f>
        <v>10.849683516097167</v>
      </c>
      <c r="O95" s="36">
        <f>Calculations!T69</f>
        <v>98.599236221467009</v>
      </c>
      <c r="P95" s="36">
        <f>Calculations!O69</f>
        <v>0.129057917677766</v>
      </c>
      <c r="Q95" s="36">
        <f>Calculations!S69</f>
        <v>1.172846386945867</v>
      </c>
      <c r="R95" s="36">
        <f>Calculations!N69</f>
        <v>1.5472066761082801E-2</v>
      </c>
      <c r="S95" s="36">
        <f>Calculations!R69</f>
        <v>0.14060631014231409</v>
      </c>
      <c r="T95" s="36">
        <f>Calculations!M69</f>
        <v>9.6075551639834798E-3</v>
      </c>
      <c r="U95" s="36">
        <f>Calculations!Q69</f>
        <v>8.7311081444810923E-2</v>
      </c>
      <c r="V95" s="37">
        <f>Calculations!AA69</f>
        <v>3.6379106763844198E-2</v>
      </c>
      <c r="W95" s="37">
        <f>Calculations!AB69</f>
        <v>0.33060431080892355</v>
      </c>
      <c r="X95" s="37">
        <f>Calculations!AC69</f>
        <v>0</v>
      </c>
      <c r="Y95" s="37">
        <f>Calculations!AD69</f>
        <v>0</v>
      </c>
      <c r="Z95" s="37">
        <f>Calculations!Y69</f>
        <v>5.1696778276959399E-2</v>
      </c>
      <c r="AA95" s="37">
        <f>Calculations!Z69</f>
        <v>0.46980751518292246</v>
      </c>
      <c r="AB95" s="37">
        <f t="shared" si="3"/>
        <v>0.129057917677766</v>
      </c>
      <c r="AC95" s="37">
        <f t="shared" si="4"/>
        <v>1.172846386945867</v>
      </c>
      <c r="AD95" s="37">
        <f>Calculations!AF69</f>
        <v>0</v>
      </c>
      <c r="AE95" s="37">
        <f>Calculations!AG69</f>
        <v>0</v>
      </c>
      <c r="AF95" s="37" t="s">
        <v>337</v>
      </c>
      <c r="AG95" s="32" t="s">
        <v>333</v>
      </c>
      <c r="AH95" s="21" t="s">
        <v>317</v>
      </c>
      <c r="AI95" s="20" t="s">
        <v>313</v>
      </c>
      <c r="AJ95" s="26" t="s">
        <v>436</v>
      </c>
      <c r="AK95" s="26" t="s">
        <v>323</v>
      </c>
      <c r="AL95" s="26"/>
      <c r="AM95" s="26" t="s">
        <v>347</v>
      </c>
      <c r="AN95" s="20" t="s">
        <v>351</v>
      </c>
    </row>
    <row r="96" spans="2:40" ht="62.5">
      <c r="B96" s="29" t="str">
        <f>Calculations!A70</f>
        <v>M79</v>
      </c>
      <c r="C96" s="20" t="str">
        <f>Calculations!B70</f>
        <v>The Fire Service College (Site B)</v>
      </c>
      <c r="D96" s="11" t="str">
        <f>Calculations!C70</f>
        <v>Education</v>
      </c>
      <c r="E96" s="36">
        <f>Calculations!D70</f>
        <v>2.3854917930999999</v>
      </c>
      <c r="F96" s="36">
        <f>Calculations!H70</f>
        <v>2.3854917930999999</v>
      </c>
      <c r="G96" s="36">
        <f>Calculations!L70</f>
        <v>100</v>
      </c>
      <c r="H96" s="36">
        <f>Calculations!G70</f>
        <v>0</v>
      </c>
      <c r="I96" s="36">
        <f>Calculations!K70</f>
        <v>0</v>
      </c>
      <c r="J96" s="36">
        <f>Calculations!F70</f>
        <v>0</v>
      </c>
      <c r="K96" s="36">
        <f>Calculations!J70</f>
        <v>0</v>
      </c>
      <c r="L96" s="36">
        <f>Calculations!E70</f>
        <v>0</v>
      </c>
      <c r="M96" s="36">
        <f>Calculations!I70</f>
        <v>0</v>
      </c>
      <c r="N96" s="36">
        <f>Calculations!P70</f>
        <v>2.1846132559684079</v>
      </c>
      <c r="O96" s="36">
        <f>Calculations!T70</f>
        <v>91.57915622629136</v>
      </c>
      <c r="P96" s="36">
        <f>Calculations!O70</f>
        <v>0.200794847463695</v>
      </c>
      <c r="Q96" s="36">
        <f>Calculations!S70</f>
        <v>8.4173354963740046</v>
      </c>
      <c r="R96" s="36">
        <f>Calculations!N70</f>
        <v>8.3689667897124303E-5</v>
      </c>
      <c r="S96" s="36">
        <f>Calculations!R70</f>
        <v>3.5082773346441789E-3</v>
      </c>
      <c r="T96" s="36">
        <f>Calculations!M70</f>
        <v>0</v>
      </c>
      <c r="U96" s="36">
        <f>Calculations!Q70</f>
        <v>0</v>
      </c>
      <c r="V96" s="37">
        <f>Calculations!AA70</f>
        <v>0</v>
      </c>
      <c r="W96" s="37">
        <f>Calculations!AB70</f>
        <v>0</v>
      </c>
      <c r="X96" s="37">
        <f>Calculations!AC70</f>
        <v>0</v>
      </c>
      <c r="Y96" s="37">
        <f>Calculations!AD70</f>
        <v>0</v>
      </c>
      <c r="Z96" s="37">
        <f>Calculations!Y70</f>
        <v>0</v>
      </c>
      <c r="AA96" s="37">
        <f>Calculations!Z70</f>
        <v>0</v>
      </c>
      <c r="AB96" s="37">
        <f t="shared" si="3"/>
        <v>0.200794847463695</v>
      </c>
      <c r="AC96" s="37">
        <f t="shared" si="4"/>
        <v>8.4173354963740046</v>
      </c>
      <c r="AD96" s="37">
        <f>Calculations!AF70</f>
        <v>0</v>
      </c>
      <c r="AE96" s="37">
        <f>Calculations!AG70</f>
        <v>0</v>
      </c>
      <c r="AF96" s="37" t="s">
        <v>336</v>
      </c>
      <c r="AG96" s="32" t="s">
        <v>333</v>
      </c>
      <c r="AH96" s="21" t="s">
        <v>317</v>
      </c>
      <c r="AI96" s="20" t="s">
        <v>314</v>
      </c>
      <c r="AJ96" s="26" t="s">
        <v>435</v>
      </c>
      <c r="AK96" s="26" t="s">
        <v>444</v>
      </c>
      <c r="AL96" s="26"/>
      <c r="AM96" s="26" t="s">
        <v>342</v>
      </c>
      <c r="AN96" s="20" t="s">
        <v>352</v>
      </c>
    </row>
    <row r="97" spans="2:40" ht="62.5">
      <c r="B97" s="29" t="str">
        <f>Calculations!A71</f>
        <v>M82</v>
      </c>
      <c r="C97" s="20" t="str">
        <f>Calculations!B71</f>
        <v>Land at Foxcote Court</v>
      </c>
      <c r="D97" s="11" t="str">
        <f>Calculations!C71</f>
        <v>Housing</v>
      </c>
      <c r="E97" s="36">
        <f>Calculations!D71</f>
        <v>13.733765567800001</v>
      </c>
      <c r="F97" s="36">
        <f>Calculations!H71</f>
        <v>13.374273648615269</v>
      </c>
      <c r="G97" s="36">
        <f>Calculations!L71</f>
        <v>97.382422778297666</v>
      </c>
      <c r="H97" s="36">
        <f>Calculations!G71</f>
        <v>9.6829631896528795E-3</v>
      </c>
      <c r="I97" s="36">
        <f>Calculations!K71</f>
        <v>7.0504794492454587E-2</v>
      </c>
      <c r="J97" s="36">
        <f>Calculations!F71</f>
        <v>4.01594005415358E-2</v>
      </c>
      <c r="K97" s="36">
        <f>Calculations!J71</f>
        <v>0.29241361623131956</v>
      </c>
      <c r="L97" s="36">
        <f>Calculations!E71</f>
        <v>0.309649555453544</v>
      </c>
      <c r="M97" s="36">
        <f>Calculations!I71</f>
        <v>2.2546588109785719</v>
      </c>
      <c r="N97" s="36">
        <f>Calculations!P71</f>
        <v>13.461205451200215</v>
      </c>
      <c r="O97" s="36">
        <f>Calculations!T71</f>
        <v>98.01540141882991</v>
      </c>
      <c r="P97" s="36">
        <f>Calculations!O71</f>
        <v>0.128312312034573</v>
      </c>
      <c r="Q97" s="36">
        <f>Calculations!S71</f>
        <v>0.93428354664369906</v>
      </c>
      <c r="R97" s="36">
        <f>Calculations!N71</f>
        <v>3.00235943177714E-2</v>
      </c>
      <c r="S97" s="36">
        <f>Calculations!R71</f>
        <v>0.21861152478213483</v>
      </c>
      <c r="T97" s="36">
        <f>Calculations!M71</f>
        <v>0.114224210247442</v>
      </c>
      <c r="U97" s="36">
        <f>Calculations!Q71</f>
        <v>0.8317035097442651</v>
      </c>
      <c r="V97" s="37">
        <f>Calculations!AA71</f>
        <v>5.6311427630967E-3</v>
      </c>
      <c r="W97" s="37">
        <f>Calculations!AB71</f>
        <v>4.1002176244360838E-2</v>
      </c>
      <c r="X97" s="37">
        <f>Calculations!AC71</f>
        <v>0</v>
      </c>
      <c r="Y97" s="37">
        <f>Calculations!AD71</f>
        <v>0</v>
      </c>
      <c r="Z97" s="37">
        <f>Calculations!Y71</f>
        <v>3.9759087986821699E-2</v>
      </c>
      <c r="AA97" s="37">
        <f>Calculations!Z71</f>
        <v>0.2894988107270472</v>
      </c>
      <c r="AB97" s="37">
        <f t="shared" si="3"/>
        <v>0.128312312034573</v>
      </c>
      <c r="AC97" s="37">
        <f t="shared" si="4"/>
        <v>0.93428354664369906</v>
      </c>
      <c r="AD97" s="37">
        <f>Calculations!AF71</f>
        <v>0</v>
      </c>
      <c r="AE97" s="37">
        <f>Calculations!AG71</f>
        <v>0</v>
      </c>
      <c r="AF97" s="37" t="s">
        <v>337</v>
      </c>
      <c r="AG97" s="32" t="s">
        <v>333</v>
      </c>
      <c r="AH97" s="21" t="s">
        <v>317</v>
      </c>
      <c r="AI97" s="20" t="s">
        <v>313</v>
      </c>
      <c r="AJ97" s="26" t="s">
        <v>436</v>
      </c>
      <c r="AK97" s="26" t="s">
        <v>323</v>
      </c>
      <c r="AL97" s="26"/>
      <c r="AM97" s="26" t="s">
        <v>347</v>
      </c>
      <c r="AN97" s="20" t="s">
        <v>356</v>
      </c>
    </row>
    <row r="98" spans="2:40" ht="62.5">
      <c r="B98" s="29" t="str">
        <f>Calculations!A72</f>
        <v>M83</v>
      </c>
      <c r="C98" s="20" t="str">
        <f>Calculations!B72</f>
        <v>Land at Coldicote Farm</v>
      </c>
      <c r="D98" s="11" t="str">
        <f>Calculations!C72</f>
        <v>Housing</v>
      </c>
      <c r="E98" s="36">
        <f>Calculations!D72</f>
        <v>18.287558375300002</v>
      </c>
      <c r="F98" s="36">
        <f>Calculations!H72</f>
        <v>16.019794467964505</v>
      </c>
      <c r="G98" s="36">
        <f>Calculations!L72</f>
        <v>87.599416713832952</v>
      </c>
      <c r="H98" s="36">
        <f>Calculations!G72</f>
        <v>0.21728691124080099</v>
      </c>
      <c r="I98" s="36">
        <f>Calculations!K72</f>
        <v>1.1881679707132389</v>
      </c>
      <c r="J98" s="36">
        <f>Calculations!F72</f>
        <v>0.139402698570295</v>
      </c>
      <c r="K98" s="36">
        <f>Calculations!J72</f>
        <v>0.76228163273331528</v>
      </c>
      <c r="L98" s="36">
        <f>Calculations!E72</f>
        <v>1.9110742975243999</v>
      </c>
      <c r="M98" s="36">
        <f>Calculations!I72</f>
        <v>10.450133682720503</v>
      </c>
      <c r="N98" s="36">
        <f>Calculations!P72</f>
        <v>18.08199350903206</v>
      </c>
      <c r="O98" s="36">
        <f>Calculations!T72</f>
        <v>98.875930498488046</v>
      </c>
      <c r="P98" s="36">
        <f>Calculations!O72</f>
        <v>0.122808392344117</v>
      </c>
      <c r="Q98" s="36">
        <f>Calculations!S72</f>
        <v>0.67154067166225717</v>
      </c>
      <c r="R98" s="36">
        <f>Calculations!N72</f>
        <v>2.8022018700356401E-2</v>
      </c>
      <c r="S98" s="36">
        <f>Calculations!R72</f>
        <v>0.15322996173291345</v>
      </c>
      <c r="T98" s="36">
        <f>Calculations!M72</f>
        <v>5.4734455223466497E-2</v>
      </c>
      <c r="U98" s="36">
        <f>Calculations!Q72</f>
        <v>0.29929886811677009</v>
      </c>
      <c r="V98" s="37">
        <f>Calculations!AA72</f>
        <v>0.16408071089509901</v>
      </c>
      <c r="W98" s="37">
        <f>Calculations!AB72</f>
        <v>0.89722590368714172</v>
      </c>
      <c r="X98" s="37">
        <f>Calculations!AC72</f>
        <v>0</v>
      </c>
      <c r="Y98" s="37">
        <f>Calculations!AD72</f>
        <v>0</v>
      </c>
      <c r="Z98" s="37">
        <f>Calculations!Y72</f>
        <v>0.14308402997872599</v>
      </c>
      <c r="AA98" s="37">
        <f>Calculations!Z72</f>
        <v>0.7824118837645474</v>
      </c>
      <c r="AB98" s="37">
        <f t="shared" si="3"/>
        <v>0.122808392344117</v>
      </c>
      <c r="AC98" s="37">
        <f t="shared" si="4"/>
        <v>0.67154067166225717</v>
      </c>
      <c r="AD98" s="37">
        <f>Calculations!AF72</f>
        <v>0</v>
      </c>
      <c r="AE98" s="37">
        <f>Calculations!AG72</f>
        <v>0</v>
      </c>
      <c r="AF98" s="37" t="s">
        <v>337</v>
      </c>
      <c r="AG98" s="32" t="s">
        <v>333</v>
      </c>
      <c r="AH98" s="21" t="s">
        <v>317</v>
      </c>
      <c r="AI98" s="20" t="s">
        <v>313</v>
      </c>
      <c r="AJ98" s="26" t="s">
        <v>436</v>
      </c>
      <c r="AK98" s="26" t="s">
        <v>323</v>
      </c>
      <c r="AL98" s="26"/>
      <c r="AM98" s="26" t="s">
        <v>347</v>
      </c>
      <c r="AN98" s="20" t="s">
        <v>351</v>
      </c>
    </row>
    <row r="99" spans="2:40" ht="62.5">
      <c r="B99" s="29" t="str">
        <f>Calculations!A73</f>
        <v>M9</v>
      </c>
      <c r="C99" s="20" t="str">
        <f>Calculations!B73</f>
        <v>Land adjacent 'South Croft', Evenlode Road</v>
      </c>
      <c r="D99" s="11" t="str">
        <f>Calculations!C73</f>
        <v>Housing</v>
      </c>
      <c r="E99" s="36">
        <f>Calculations!D73</f>
        <v>1.2273552140999999</v>
      </c>
      <c r="F99" s="36">
        <f>Calculations!H73</f>
        <v>1.2273552140999999</v>
      </c>
      <c r="G99" s="36">
        <f>Calculations!L73</f>
        <v>100</v>
      </c>
      <c r="H99" s="36">
        <f>Calculations!G73</f>
        <v>0</v>
      </c>
      <c r="I99" s="36">
        <f>Calculations!K73</f>
        <v>0</v>
      </c>
      <c r="J99" s="36">
        <f>Calculations!F73</f>
        <v>0</v>
      </c>
      <c r="K99" s="36">
        <f>Calculations!J73</f>
        <v>0</v>
      </c>
      <c r="L99" s="36">
        <f>Calculations!E73</f>
        <v>0</v>
      </c>
      <c r="M99" s="36">
        <f>Calculations!I73</f>
        <v>0</v>
      </c>
      <c r="N99" s="36">
        <f>Calculations!P73</f>
        <v>1.2186237853412398</v>
      </c>
      <c r="O99" s="36">
        <f>Calculations!T73</f>
        <v>99.288598063669554</v>
      </c>
      <c r="P99" s="36">
        <f>Calculations!O73</f>
        <v>4.8705147566215599E-3</v>
      </c>
      <c r="Q99" s="36">
        <f>Calculations!S73</f>
        <v>0.39683008640599871</v>
      </c>
      <c r="R99" s="36">
        <f>Calculations!N73</f>
        <v>3.86091400213845E-3</v>
      </c>
      <c r="S99" s="36">
        <f>Calculations!R73</f>
        <v>0.31457184992444071</v>
      </c>
      <c r="T99" s="36">
        <f>Calculations!M73</f>
        <v>0</v>
      </c>
      <c r="U99" s="36">
        <f>Calculations!Q73</f>
        <v>0</v>
      </c>
      <c r="V99" s="37">
        <f>Calculations!AA73</f>
        <v>0</v>
      </c>
      <c r="W99" s="37">
        <f>Calculations!AB73</f>
        <v>0</v>
      </c>
      <c r="X99" s="37">
        <f>Calculations!AC73</f>
        <v>0</v>
      </c>
      <c r="Y99" s="37">
        <f>Calculations!AD73</f>
        <v>0</v>
      </c>
      <c r="Z99" s="37">
        <f>Calculations!Y73</f>
        <v>0</v>
      </c>
      <c r="AA99" s="37">
        <f>Calculations!Z73</f>
        <v>0</v>
      </c>
      <c r="AB99" s="37">
        <f t="shared" si="3"/>
        <v>4.8705147566215599E-3</v>
      </c>
      <c r="AC99" s="37">
        <f t="shared" si="4"/>
        <v>0.39683008640599871</v>
      </c>
      <c r="AD99" s="37">
        <f>Calculations!AF73</f>
        <v>0</v>
      </c>
      <c r="AE99" s="37">
        <f>Calculations!AG73</f>
        <v>0</v>
      </c>
      <c r="AF99" s="37" t="s">
        <v>336</v>
      </c>
      <c r="AG99" s="32" t="s">
        <v>333</v>
      </c>
      <c r="AH99" s="21" t="s">
        <v>317</v>
      </c>
      <c r="AI99" s="20" t="s">
        <v>314</v>
      </c>
      <c r="AJ99" s="26" t="s">
        <v>435</v>
      </c>
      <c r="AK99" s="26" t="s">
        <v>444</v>
      </c>
      <c r="AL99" s="26"/>
      <c r="AM99" s="26" t="s">
        <v>342</v>
      </c>
      <c r="AN99" s="20" t="s">
        <v>352</v>
      </c>
    </row>
    <row r="100" spans="2:40" ht="62.5">
      <c r="B100" s="29" t="str">
        <f>Calculations!A74</f>
        <v>M9A</v>
      </c>
      <c r="C100" s="20" t="str">
        <f>Calculations!B74</f>
        <v>Land adjacent  'South Croft', Evenlode Road</v>
      </c>
      <c r="D100" s="11" t="str">
        <f>Calculations!C74</f>
        <v>Housing</v>
      </c>
      <c r="E100" s="36">
        <f>Calculations!D74</f>
        <v>0.55965634559999999</v>
      </c>
      <c r="F100" s="36">
        <f>Calculations!H74</f>
        <v>0.55965634559999999</v>
      </c>
      <c r="G100" s="36">
        <f>Calculations!L74</f>
        <v>100</v>
      </c>
      <c r="H100" s="36">
        <f>Calculations!G74</f>
        <v>0</v>
      </c>
      <c r="I100" s="36">
        <f>Calculations!K74</f>
        <v>0</v>
      </c>
      <c r="J100" s="36">
        <f>Calculations!F74</f>
        <v>0</v>
      </c>
      <c r="K100" s="36">
        <f>Calculations!J74</f>
        <v>0</v>
      </c>
      <c r="L100" s="36">
        <f>Calculations!E74</f>
        <v>0</v>
      </c>
      <c r="M100" s="36">
        <f>Calculations!I74</f>
        <v>0</v>
      </c>
      <c r="N100" s="36">
        <f>Calculations!P74</f>
        <v>0.55965634559999999</v>
      </c>
      <c r="O100" s="36">
        <f>Calculations!T74</f>
        <v>100</v>
      </c>
      <c r="P100" s="36">
        <f>Calculations!O74</f>
        <v>0</v>
      </c>
      <c r="Q100" s="36">
        <f>Calculations!S74</f>
        <v>0</v>
      </c>
      <c r="R100" s="36">
        <f>Calculations!N74</f>
        <v>0</v>
      </c>
      <c r="S100" s="36">
        <f>Calculations!R74</f>
        <v>0</v>
      </c>
      <c r="T100" s="36">
        <f>Calculations!M74</f>
        <v>0</v>
      </c>
      <c r="U100" s="36">
        <f>Calculations!Q74</f>
        <v>0</v>
      </c>
      <c r="V100" s="37">
        <f>Calculations!AA74</f>
        <v>0</v>
      </c>
      <c r="W100" s="37">
        <f>Calculations!AB74</f>
        <v>0</v>
      </c>
      <c r="X100" s="37">
        <f>Calculations!AC74</f>
        <v>0</v>
      </c>
      <c r="Y100" s="37">
        <f>Calculations!AD74</f>
        <v>0</v>
      </c>
      <c r="Z100" s="37">
        <f>Calculations!Y74</f>
        <v>0</v>
      </c>
      <c r="AA100" s="37">
        <f>Calculations!Z74</f>
        <v>0</v>
      </c>
      <c r="AB100" s="37">
        <f t="shared" si="3"/>
        <v>0</v>
      </c>
      <c r="AC100" s="37">
        <f t="shared" si="4"/>
        <v>0</v>
      </c>
      <c r="AD100" s="37">
        <f>Calculations!AF74</f>
        <v>0</v>
      </c>
      <c r="AE100" s="37">
        <f>Calculations!AG74</f>
        <v>0</v>
      </c>
      <c r="AF100" s="37" t="s">
        <v>336</v>
      </c>
      <c r="AG100" s="32" t="s">
        <v>333</v>
      </c>
      <c r="AH100" s="21" t="s">
        <v>317</v>
      </c>
      <c r="AI100" s="20" t="s">
        <v>320</v>
      </c>
      <c r="AJ100" s="26" t="s">
        <v>439</v>
      </c>
      <c r="AK100" s="26" t="s">
        <v>330</v>
      </c>
      <c r="AL100" s="26"/>
      <c r="AM100" s="26" t="s">
        <v>340</v>
      </c>
      <c r="AN100" s="20" t="s">
        <v>351</v>
      </c>
    </row>
    <row r="101" spans="2:40" ht="62.5">
      <c r="B101" s="29" t="str">
        <f>Calculations!A75</f>
        <v>M9B</v>
      </c>
      <c r="C101" s="20" t="str">
        <f>Calculations!B75</f>
        <v>Land rear of Housing Evenlode Road</v>
      </c>
      <c r="D101" s="11" t="str">
        <f>Calculations!C75</f>
        <v>Housing</v>
      </c>
      <c r="E101" s="36">
        <f>Calculations!D75</f>
        <v>0.34082367190000001</v>
      </c>
      <c r="F101" s="36">
        <f>Calculations!H75</f>
        <v>0.34082367190000001</v>
      </c>
      <c r="G101" s="36">
        <f>Calculations!L75</f>
        <v>100</v>
      </c>
      <c r="H101" s="36">
        <f>Calculations!G75</f>
        <v>0</v>
      </c>
      <c r="I101" s="36">
        <f>Calculations!K75</f>
        <v>0</v>
      </c>
      <c r="J101" s="36">
        <f>Calculations!F75</f>
        <v>0</v>
      </c>
      <c r="K101" s="36">
        <f>Calculations!J75</f>
        <v>0</v>
      </c>
      <c r="L101" s="36">
        <f>Calculations!E75</f>
        <v>0</v>
      </c>
      <c r="M101" s="36">
        <f>Calculations!I75</f>
        <v>0</v>
      </c>
      <c r="N101" s="36">
        <f>Calculations!P75</f>
        <v>0.34082367190000001</v>
      </c>
      <c r="O101" s="36">
        <f>Calculations!T75</f>
        <v>100</v>
      </c>
      <c r="P101" s="36">
        <f>Calculations!O75</f>
        <v>0</v>
      </c>
      <c r="Q101" s="36">
        <f>Calculations!S75</f>
        <v>0</v>
      </c>
      <c r="R101" s="36">
        <f>Calculations!N75</f>
        <v>0</v>
      </c>
      <c r="S101" s="36">
        <f>Calculations!R75</f>
        <v>0</v>
      </c>
      <c r="T101" s="36">
        <f>Calculations!M75</f>
        <v>0</v>
      </c>
      <c r="U101" s="36">
        <f>Calculations!Q75</f>
        <v>0</v>
      </c>
      <c r="V101" s="37">
        <f>Calculations!AA75</f>
        <v>0</v>
      </c>
      <c r="W101" s="37">
        <f>Calculations!AB75</f>
        <v>0</v>
      </c>
      <c r="X101" s="37">
        <f>Calculations!AC75</f>
        <v>0</v>
      </c>
      <c r="Y101" s="37">
        <f>Calculations!AD75</f>
        <v>0</v>
      </c>
      <c r="Z101" s="37">
        <f>Calculations!Y75</f>
        <v>0</v>
      </c>
      <c r="AA101" s="37">
        <f>Calculations!Z75</f>
        <v>0</v>
      </c>
      <c r="AB101" s="37">
        <f t="shared" si="3"/>
        <v>0</v>
      </c>
      <c r="AC101" s="37">
        <f t="shared" si="4"/>
        <v>0</v>
      </c>
      <c r="AD101" s="37">
        <f>Calculations!AF75</f>
        <v>0</v>
      </c>
      <c r="AE101" s="37">
        <f>Calculations!AG75</f>
        <v>0</v>
      </c>
      <c r="AF101" s="37" t="s">
        <v>336</v>
      </c>
      <c r="AG101" s="32" t="s">
        <v>333</v>
      </c>
      <c r="AH101" s="21" t="s">
        <v>317</v>
      </c>
      <c r="AI101" s="20" t="s">
        <v>320</v>
      </c>
      <c r="AJ101" s="26" t="s">
        <v>439</v>
      </c>
      <c r="AK101" s="26" t="s">
        <v>330</v>
      </c>
      <c r="AL101" s="26"/>
      <c r="AM101" s="26" t="s">
        <v>340</v>
      </c>
      <c r="AN101" s="20" t="s">
        <v>351</v>
      </c>
    </row>
    <row r="102" spans="2:40" ht="62.5">
      <c r="B102" s="29" t="str">
        <f>Calculations!A76</f>
        <v>M9C</v>
      </c>
      <c r="C102" s="20" t="str">
        <f>Calculations!B76</f>
        <v>Land adjacent River Evenlode</v>
      </c>
      <c r="D102" s="11" t="str">
        <f>Calculations!C76</f>
        <v>Housing</v>
      </c>
      <c r="E102" s="36">
        <f>Calculations!D76</f>
        <v>1.3324391704</v>
      </c>
      <c r="F102" s="36">
        <f>Calculations!H76</f>
        <v>1.2774329101310473</v>
      </c>
      <c r="G102" s="36">
        <f>Calculations!L76</f>
        <v>95.87176199177334</v>
      </c>
      <c r="H102" s="36">
        <f>Calculations!G76</f>
        <v>7.9369125267125997E-3</v>
      </c>
      <c r="I102" s="36">
        <f>Calculations!K76</f>
        <v>0.59566790762612654</v>
      </c>
      <c r="J102" s="36">
        <f>Calculations!F76</f>
        <v>3.15249658570328E-3</v>
      </c>
      <c r="K102" s="36">
        <f>Calculations!J76</f>
        <v>0.2365959103976879</v>
      </c>
      <c r="L102" s="36">
        <f>Calculations!E76</f>
        <v>4.3916851156536797E-2</v>
      </c>
      <c r="M102" s="36">
        <f>Calculations!I76</f>
        <v>3.2959741902028368</v>
      </c>
      <c r="N102" s="36">
        <f>Calculations!P76</f>
        <v>1.2438578185661868</v>
      </c>
      <c r="O102" s="36">
        <f>Calculations!T76</f>
        <v>93.351940276026184</v>
      </c>
      <c r="P102" s="36">
        <f>Calculations!O76</f>
        <v>8.8581351833813202E-2</v>
      </c>
      <c r="Q102" s="36">
        <f>Calculations!S76</f>
        <v>6.6480597239738124</v>
      </c>
      <c r="R102" s="36">
        <f>Calculations!N76</f>
        <v>0</v>
      </c>
      <c r="S102" s="36">
        <f>Calculations!R76</f>
        <v>0</v>
      </c>
      <c r="T102" s="36">
        <f>Calculations!M76</f>
        <v>0</v>
      </c>
      <c r="U102" s="36">
        <f>Calculations!Q76</f>
        <v>0</v>
      </c>
      <c r="V102" s="37">
        <f>Calculations!AA76</f>
        <v>5.4842702275673203E-3</v>
      </c>
      <c r="W102" s="37">
        <f>Calculations!AB76</f>
        <v>0.41159629267885711</v>
      </c>
      <c r="X102" s="37">
        <f>Calculations!AC76</f>
        <v>0</v>
      </c>
      <c r="Y102" s="37">
        <f>Calculations!AD76</f>
        <v>0</v>
      </c>
      <c r="Z102" s="37">
        <f>Calculations!Y76</f>
        <v>2.5711736726803701E-3</v>
      </c>
      <c r="AA102" s="37">
        <f>Calculations!Z76</f>
        <v>0.19296743369594127</v>
      </c>
      <c r="AB102" s="37">
        <f t="shared" si="3"/>
        <v>8.8581351833813202E-2</v>
      </c>
      <c r="AC102" s="37">
        <f t="shared" si="4"/>
        <v>6.6480597239738124</v>
      </c>
      <c r="AD102" s="37">
        <f>Calculations!AF76</f>
        <v>0</v>
      </c>
      <c r="AE102" s="37">
        <f>Calculations!AG76</f>
        <v>0</v>
      </c>
      <c r="AF102" s="37" t="s">
        <v>337</v>
      </c>
      <c r="AG102" s="32" t="s">
        <v>333</v>
      </c>
      <c r="AH102" s="21" t="s">
        <v>317</v>
      </c>
      <c r="AI102" s="20" t="s">
        <v>313</v>
      </c>
      <c r="AJ102" s="26" t="s">
        <v>436</v>
      </c>
      <c r="AK102" s="26" t="s">
        <v>323</v>
      </c>
      <c r="AL102" s="26"/>
      <c r="AM102" s="26" t="s">
        <v>347</v>
      </c>
      <c r="AN102" s="20" t="s">
        <v>351</v>
      </c>
    </row>
    <row r="103" spans="2:40" ht="62.5">
      <c r="B103" s="29" t="str">
        <f>Calculations!A77</f>
        <v>M9D</v>
      </c>
      <c r="C103" s="20" t="str">
        <f>Calculations!B77</f>
        <v>Land at Evenlode Road</v>
      </c>
      <c r="D103" s="11" t="str">
        <f>Calculations!C77</f>
        <v>Housing</v>
      </c>
      <c r="E103" s="36">
        <f>Calculations!D77</f>
        <v>0.29230171259999999</v>
      </c>
      <c r="F103" s="36">
        <f>Calculations!H77</f>
        <v>0.29230171259999999</v>
      </c>
      <c r="G103" s="36">
        <f>Calculations!L77</f>
        <v>100</v>
      </c>
      <c r="H103" s="36">
        <f>Calculations!G77</f>
        <v>0</v>
      </c>
      <c r="I103" s="36">
        <f>Calculations!K77</f>
        <v>0</v>
      </c>
      <c r="J103" s="36">
        <f>Calculations!F77</f>
        <v>0</v>
      </c>
      <c r="K103" s="36">
        <f>Calculations!J77</f>
        <v>0</v>
      </c>
      <c r="L103" s="36">
        <f>Calculations!E77</f>
        <v>0</v>
      </c>
      <c r="M103" s="36">
        <f>Calculations!I77</f>
        <v>0</v>
      </c>
      <c r="N103" s="36">
        <f>Calculations!P77</f>
        <v>0.28459785144889405</v>
      </c>
      <c r="O103" s="36">
        <f>Calculations!T77</f>
        <v>97.364414637676688</v>
      </c>
      <c r="P103" s="36">
        <f>Calculations!O77</f>
        <v>1.8990436874007999E-3</v>
      </c>
      <c r="Q103" s="36">
        <f>Calculations!S77</f>
        <v>0.64968613098738315</v>
      </c>
      <c r="R103" s="36">
        <f>Calculations!N77</f>
        <v>5.8048174637051397E-3</v>
      </c>
      <c r="S103" s="36">
        <f>Calculations!R77</f>
        <v>1.9858992313359234</v>
      </c>
      <c r="T103" s="36">
        <f>Calculations!M77</f>
        <v>0</v>
      </c>
      <c r="U103" s="36">
        <f>Calculations!Q77</f>
        <v>0</v>
      </c>
      <c r="V103" s="37">
        <f>Calculations!AA77</f>
        <v>0</v>
      </c>
      <c r="W103" s="37">
        <f>Calculations!AB77</f>
        <v>0</v>
      </c>
      <c r="X103" s="37">
        <f>Calculations!AC77</f>
        <v>0</v>
      </c>
      <c r="Y103" s="37">
        <f>Calculations!AD77</f>
        <v>0</v>
      </c>
      <c r="Z103" s="37">
        <f>Calculations!Y77</f>
        <v>0</v>
      </c>
      <c r="AA103" s="37">
        <f>Calculations!Z77</f>
        <v>0</v>
      </c>
      <c r="AB103" s="37">
        <f t="shared" si="3"/>
        <v>1.8990436874007999E-3</v>
      </c>
      <c r="AC103" s="37">
        <f t="shared" si="4"/>
        <v>0.64968613098738315</v>
      </c>
      <c r="AD103" s="37">
        <f>Calculations!AF77</f>
        <v>0</v>
      </c>
      <c r="AE103" s="37">
        <f>Calculations!AG77</f>
        <v>0</v>
      </c>
      <c r="AF103" s="37" t="s">
        <v>336</v>
      </c>
      <c r="AG103" s="32" t="s">
        <v>333</v>
      </c>
      <c r="AH103" s="21" t="s">
        <v>317</v>
      </c>
      <c r="AI103" s="20" t="s">
        <v>314</v>
      </c>
      <c r="AJ103" s="26" t="s">
        <v>435</v>
      </c>
      <c r="AK103" s="26" t="s">
        <v>444</v>
      </c>
      <c r="AL103" s="26"/>
      <c r="AM103" s="26" t="s">
        <v>342</v>
      </c>
      <c r="AN103" s="20" t="s">
        <v>352</v>
      </c>
    </row>
    <row r="104" spans="2:40" ht="62.5">
      <c r="B104" s="29" t="str">
        <f>Calculations!A78</f>
        <v>ME6</v>
      </c>
      <c r="C104" s="20" t="str">
        <f>Calculations!B78</f>
        <v>Fire Service College</v>
      </c>
      <c r="D104" s="11" t="str">
        <f>Calculations!C78</f>
        <v>Employment</v>
      </c>
      <c r="E104" s="36">
        <f>Calculations!D78</f>
        <v>8.4831124892999998</v>
      </c>
      <c r="F104" s="36">
        <f>Calculations!H78</f>
        <v>8.4831124892999998</v>
      </c>
      <c r="G104" s="36">
        <f>Calculations!L78</f>
        <v>100</v>
      </c>
      <c r="H104" s="36">
        <f>Calculations!G78</f>
        <v>0</v>
      </c>
      <c r="I104" s="36">
        <f>Calculations!K78</f>
        <v>0</v>
      </c>
      <c r="J104" s="36">
        <f>Calculations!F78</f>
        <v>0</v>
      </c>
      <c r="K104" s="36">
        <f>Calculations!J78</f>
        <v>0</v>
      </c>
      <c r="L104" s="36">
        <f>Calculations!E78</f>
        <v>0</v>
      </c>
      <c r="M104" s="36">
        <f>Calculations!I78</f>
        <v>0</v>
      </c>
      <c r="N104" s="36">
        <f>Calculations!P78</f>
        <v>6.8222664211611441</v>
      </c>
      <c r="O104" s="36">
        <f>Calculations!T78</f>
        <v>80.421737066038787</v>
      </c>
      <c r="P104" s="36">
        <f>Calculations!O78</f>
        <v>0.60346162826369498</v>
      </c>
      <c r="Q104" s="36">
        <f>Calculations!S78</f>
        <v>7.1136817886696528</v>
      </c>
      <c r="R104" s="36">
        <f>Calculations!N78</f>
        <v>0.26867075446830502</v>
      </c>
      <c r="S104" s="36">
        <f>Calculations!R78</f>
        <v>3.1671247411511678</v>
      </c>
      <c r="T104" s="36">
        <f>Calculations!M78</f>
        <v>0.78871368540685505</v>
      </c>
      <c r="U104" s="36">
        <f>Calculations!Q78</f>
        <v>9.2974564041403784</v>
      </c>
      <c r="V104" s="37">
        <f>Calculations!AA78</f>
        <v>0</v>
      </c>
      <c r="W104" s="37">
        <f>Calculations!AB78</f>
        <v>0</v>
      </c>
      <c r="X104" s="37">
        <f>Calculations!AC78</f>
        <v>0</v>
      </c>
      <c r="Y104" s="37">
        <f>Calculations!AD78</f>
        <v>0</v>
      </c>
      <c r="Z104" s="37">
        <f>Calculations!Y78</f>
        <v>0</v>
      </c>
      <c r="AA104" s="37">
        <f>Calculations!Z78</f>
        <v>0</v>
      </c>
      <c r="AB104" s="37">
        <f t="shared" si="3"/>
        <v>0.60346162826369498</v>
      </c>
      <c r="AC104" s="37">
        <f t="shared" si="4"/>
        <v>7.1136817886696528</v>
      </c>
      <c r="AD104" s="37">
        <f>Calculations!AF78</f>
        <v>0</v>
      </c>
      <c r="AE104" s="37">
        <f>Calculations!AG78</f>
        <v>0</v>
      </c>
      <c r="AF104" s="37" t="s">
        <v>336</v>
      </c>
      <c r="AG104" s="32" t="s">
        <v>333</v>
      </c>
      <c r="AH104" s="21" t="s">
        <v>318</v>
      </c>
      <c r="AI104" s="20" t="s">
        <v>314</v>
      </c>
      <c r="AJ104" s="26" t="s">
        <v>435</v>
      </c>
      <c r="AK104" s="26" t="s">
        <v>444</v>
      </c>
      <c r="AL104" s="26"/>
      <c r="AM104" s="26" t="s">
        <v>342</v>
      </c>
      <c r="AN104" s="20" t="s">
        <v>352</v>
      </c>
    </row>
    <row r="105" spans="2:40" ht="50">
      <c r="B105" s="29" t="str">
        <f>Calculations!A79</f>
        <v>MK12A</v>
      </c>
      <c r="C105" s="20" t="str">
        <f>Calculations!B79</f>
        <v>Land south-west of Mickleton</v>
      </c>
      <c r="D105" s="11" t="str">
        <f>Calculations!C79</f>
        <v>Housing</v>
      </c>
      <c r="E105" s="36">
        <f>Calculations!D79</f>
        <v>1.5632766611</v>
      </c>
      <c r="F105" s="36">
        <f>Calculations!H79</f>
        <v>1.5632766611</v>
      </c>
      <c r="G105" s="36">
        <f>Calculations!L79</f>
        <v>100</v>
      </c>
      <c r="H105" s="36">
        <f>Calculations!G79</f>
        <v>0</v>
      </c>
      <c r="I105" s="36">
        <f>Calculations!K79</f>
        <v>0</v>
      </c>
      <c r="J105" s="36">
        <f>Calculations!F79</f>
        <v>0</v>
      </c>
      <c r="K105" s="36">
        <f>Calculations!J79</f>
        <v>0</v>
      </c>
      <c r="L105" s="36">
        <f>Calculations!E79</f>
        <v>0</v>
      </c>
      <c r="M105" s="36">
        <f>Calculations!I79</f>
        <v>0</v>
      </c>
      <c r="N105" s="36">
        <f>Calculations!P79</f>
        <v>0.820842266264731</v>
      </c>
      <c r="O105" s="36">
        <f>Calculations!T79</f>
        <v>52.507805348232161</v>
      </c>
      <c r="P105" s="36">
        <f>Calculations!O79</f>
        <v>0.36239142317080197</v>
      </c>
      <c r="Q105" s="36">
        <f>Calculations!S79</f>
        <v>23.181528400469126</v>
      </c>
      <c r="R105" s="36">
        <f>Calculations!N79</f>
        <v>0.13021121463633201</v>
      </c>
      <c r="S105" s="36">
        <f>Calculations!R79</f>
        <v>8.3293775104854983</v>
      </c>
      <c r="T105" s="36">
        <f>Calculations!M79</f>
        <v>0.24983175702813501</v>
      </c>
      <c r="U105" s="36">
        <f>Calculations!Q79</f>
        <v>15.981288740813213</v>
      </c>
      <c r="V105" s="37">
        <f>Calculations!AA79</f>
        <v>0</v>
      </c>
      <c r="W105" s="37">
        <f>Calculations!AB79</f>
        <v>0</v>
      </c>
      <c r="X105" s="37">
        <f>Calculations!AC79</f>
        <v>0</v>
      </c>
      <c r="Y105" s="37">
        <f>Calculations!AD79</f>
        <v>0</v>
      </c>
      <c r="Z105" s="37">
        <f>Calculations!Y79</f>
        <v>0</v>
      </c>
      <c r="AA105" s="37">
        <f>Calculations!Z79</f>
        <v>0</v>
      </c>
      <c r="AB105" s="37">
        <f t="shared" si="3"/>
        <v>0.36239142317080197</v>
      </c>
      <c r="AC105" s="37">
        <f t="shared" si="4"/>
        <v>23.181528400469126</v>
      </c>
      <c r="AD105" s="37">
        <f>Calculations!AF79</f>
        <v>0</v>
      </c>
      <c r="AE105" s="37">
        <f>Calculations!AG79</f>
        <v>0</v>
      </c>
      <c r="AF105" s="37" t="s">
        <v>338</v>
      </c>
      <c r="AG105" s="32" t="s">
        <v>312</v>
      </c>
      <c r="AH105" s="21" t="s">
        <v>317</v>
      </c>
      <c r="AI105" s="20" t="s">
        <v>314</v>
      </c>
      <c r="AJ105" s="26" t="s">
        <v>339</v>
      </c>
      <c r="AK105" s="26" t="s">
        <v>444</v>
      </c>
      <c r="AL105" s="26"/>
      <c r="AM105" s="26" t="s">
        <v>343</v>
      </c>
      <c r="AN105" s="20" t="s">
        <v>353</v>
      </c>
    </row>
    <row r="106" spans="2:40" ht="50">
      <c r="B106" s="29" t="str">
        <f>Calculations!A80</f>
        <v>MK13</v>
      </c>
      <c r="C106" s="20" t="str">
        <f>Calculations!B80</f>
        <v>Land south-west of Mickleton</v>
      </c>
      <c r="D106" s="11" t="str">
        <f>Calculations!C80</f>
        <v>Housing</v>
      </c>
      <c r="E106" s="36">
        <f>Calculations!D80</f>
        <v>6.3805718998999996</v>
      </c>
      <c r="F106" s="36">
        <f>Calculations!H80</f>
        <v>6.3805718998999996</v>
      </c>
      <c r="G106" s="36">
        <f>Calculations!L80</f>
        <v>100</v>
      </c>
      <c r="H106" s="36">
        <f>Calculations!G80</f>
        <v>0</v>
      </c>
      <c r="I106" s="36">
        <f>Calculations!K80</f>
        <v>0</v>
      </c>
      <c r="J106" s="36">
        <f>Calculations!F80</f>
        <v>0</v>
      </c>
      <c r="K106" s="36">
        <f>Calculations!J80</f>
        <v>0</v>
      </c>
      <c r="L106" s="36">
        <f>Calculations!E80</f>
        <v>0</v>
      </c>
      <c r="M106" s="36">
        <f>Calculations!I80</f>
        <v>0</v>
      </c>
      <c r="N106" s="36">
        <f>Calculations!P80</f>
        <v>5.6259368420018356</v>
      </c>
      <c r="O106" s="36">
        <f>Calculations!T80</f>
        <v>88.172924469200154</v>
      </c>
      <c r="P106" s="36">
        <f>Calculations!O80</f>
        <v>0.53896426686280996</v>
      </c>
      <c r="Q106" s="36">
        <f>Calculations!S80</f>
        <v>8.4469586005489088</v>
      </c>
      <c r="R106" s="36">
        <f>Calculations!N80</f>
        <v>8.0089558896634203E-2</v>
      </c>
      <c r="S106" s="36">
        <f>Calculations!R80</f>
        <v>1.2552097234087969</v>
      </c>
      <c r="T106" s="36">
        <f>Calculations!M80</f>
        <v>0.13558123213872</v>
      </c>
      <c r="U106" s="36">
        <f>Calculations!Q80</f>
        <v>2.1249072068421473</v>
      </c>
      <c r="V106" s="37">
        <f>Calculations!AA80</f>
        <v>0</v>
      </c>
      <c r="W106" s="37">
        <f>Calculations!AB80</f>
        <v>0</v>
      </c>
      <c r="X106" s="37">
        <f>Calculations!AC80</f>
        <v>0</v>
      </c>
      <c r="Y106" s="37">
        <f>Calculations!AD80</f>
        <v>0</v>
      </c>
      <c r="Z106" s="37">
        <f>Calculations!Y80</f>
        <v>0</v>
      </c>
      <c r="AA106" s="37">
        <f>Calculations!Z80</f>
        <v>0</v>
      </c>
      <c r="AB106" s="37">
        <f t="shared" si="3"/>
        <v>0.53896426686280996</v>
      </c>
      <c r="AC106" s="37">
        <f t="shared" si="4"/>
        <v>8.4469586005489088</v>
      </c>
      <c r="AD106" s="37">
        <f>Calculations!AF80</f>
        <v>0</v>
      </c>
      <c r="AE106" s="37">
        <f>Calculations!AG80</f>
        <v>0</v>
      </c>
      <c r="AF106" s="37" t="s">
        <v>338</v>
      </c>
      <c r="AG106" s="32" t="s">
        <v>312</v>
      </c>
      <c r="AH106" s="21" t="s">
        <v>317</v>
      </c>
      <c r="AI106" s="20" t="s">
        <v>314</v>
      </c>
      <c r="AJ106" s="26" t="s">
        <v>339</v>
      </c>
      <c r="AK106" s="26" t="s">
        <v>444</v>
      </c>
      <c r="AL106" s="26"/>
      <c r="AM106" s="26" t="s">
        <v>343</v>
      </c>
      <c r="AN106" s="20" t="s">
        <v>353</v>
      </c>
    </row>
    <row r="107" spans="2:40" ht="50">
      <c r="B107" s="29" t="str">
        <f>Calculations!A81</f>
        <v>MK18</v>
      </c>
      <c r="C107" s="20" t="str">
        <f>Calculations!B81</f>
        <v>Land south-west of Mickleton</v>
      </c>
      <c r="D107" s="11" t="str">
        <f>Calculations!C81</f>
        <v>Housing</v>
      </c>
      <c r="E107" s="36">
        <f>Calculations!D81</f>
        <v>3.3268198036999999</v>
      </c>
      <c r="F107" s="36">
        <f>Calculations!H81</f>
        <v>3.3268198036999999</v>
      </c>
      <c r="G107" s="36">
        <f>Calculations!L81</f>
        <v>100</v>
      </c>
      <c r="H107" s="36">
        <f>Calculations!G81</f>
        <v>0</v>
      </c>
      <c r="I107" s="36">
        <f>Calculations!K81</f>
        <v>0</v>
      </c>
      <c r="J107" s="36">
        <f>Calculations!F81</f>
        <v>0</v>
      </c>
      <c r="K107" s="36">
        <f>Calculations!J81</f>
        <v>0</v>
      </c>
      <c r="L107" s="36">
        <f>Calculations!E81</f>
        <v>0</v>
      </c>
      <c r="M107" s="36">
        <f>Calculations!I81</f>
        <v>0</v>
      </c>
      <c r="N107" s="36">
        <f>Calculations!P81</f>
        <v>2.2798736667728159</v>
      </c>
      <c r="O107" s="36">
        <f>Calculations!T81</f>
        <v>68.530121897110305</v>
      </c>
      <c r="P107" s="36">
        <f>Calculations!O81</f>
        <v>0.52565491817170196</v>
      </c>
      <c r="Q107" s="36">
        <f>Calculations!S81</f>
        <v>15.800522696993765</v>
      </c>
      <c r="R107" s="36">
        <f>Calculations!N81</f>
        <v>0.19653898933705699</v>
      </c>
      <c r="S107" s="36">
        <f>Calculations!R81</f>
        <v>5.9077137005879186</v>
      </c>
      <c r="T107" s="36">
        <f>Calculations!M81</f>
        <v>0.32475222941842502</v>
      </c>
      <c r="U107" s="36">
        <f>Calculations!Q81</f>
        <v>9.7616417053080031</v>
      </c>
      <c r="V107" s="37">
        <f>Calculations!AA81</f>
        <v>0</v>
      </c>
      <c r="W107" s="37">
        <f>Calculations!AB81</f>
        <v>0</v>
      </c>
      <c r="X107" s="37">
        <f>Calculations!AC81</f>
        <v>0</v>
      </c>
      <c r="Y107" s="37">
        <f>Calculations!AD81</f>
        <v>0</v>
      </c>
      <c r="Z107" s="37">
        <f>Calculations!Y81</f>
        <v>0</v>
      </c>
      <c r="AA107" s="37">
        <f>Calculations!Z81</f>
        <v>0</v>
      </c>
      <c r="AB107" s="37">
        <f t="shared" si="3"/>
        <v>0.52565491817170196</v>
      </c>
      <c r="AC107" s="37">
        <f t="shared" si="4"/>
        <v>15.800522696993765</v>
      </c>
      <c r="AD107" s="37">
        <f>Calculations!AF81</f>
        <v>0</v>
      </c>
      <c r="AE107" s="37">
        <f>Calculations!AG81</f>
        <v>0</v>
      </c>
      <c r="AF107" s="37" t="s">
        <v>338</v>
      </c>
      <c r="AG107" s="32" t="s">
        <v>312</v>
      </c>
      <c r="AH107" s="21" t="s">
        <v>317</v>
      </c>
      <c r="AI107" s="20" t="s">
        <v>314</v>
      </c>
      <c r="AJ107" s="26" t="s">
        <v>339</v>
      </c>
      <c r="AK107" s="26" t="s">
        <v>444</v>
      </c>
      <c r="AL107" s="26"/>
      <c r="AM107" s="26" t="s">
        <v>343</v>
      </c>
      <c r="AN107" s="20" t="s">
        <v>353</v>
      </c>
    </row>
    <row r="108" spans="2:40" ht="62.5">
      <c r="B108" s="29" t="str">
        <f>Calculations!A82</f>
        <v>MK20B</v>
      </c>
      <c r="C108" s="20" t="str">
        <f>Calculations!B82</f>
        <v>Land north of Broadway Road and east of Norton Brook</v>
      </c>
      <c r="D108" s="11" t="str">
        <f>Calculations!C82</f>
        <v>Housing</v>
      </c>
      <c r="E108" s="36">
        <f>Calculations!D82</f>
        <v>10.5287902663</v>
      </c>
      <c r="F108" s="36">
        <f>Calculations!H82</f>
        <v>9.0309102804463457</v>
      </c>
      <c r="G108" s="36">
        <f>Calculations!L82</f>
        <v>85.773484436782923</v>
      </c>
      <c r="H108" s="36">
        <f>Calculations!G82</f>
        <v>0.41574702613954601</v>
      </c>
      <c r="I108" s="36">
        <f>Calculations!K82</f>
        <v>3.9486685138961053</v>
      </c>
      <c r="J108" s="36">
        <f>Calculations!F82</f>
        <v>0.184176033158888</v>
      </c>
      <c r="K108" s="36">
        <f>Calculations!J82</f>
        <v>1.7492611069325696</v>
      </c>
      <c r="L108" s="36">
        <f>Calculations!E82</f>
        <v>0.89795692655522097</v>
      </c>
      <c r="M108" s="36">
        <f>Calculations!I82</f>
        <v>8.5285859423884105</v>
      </c>
      <c r="N108" s="36">
        <f>Calculations!P82</f>
        <v>10.391571414535628</v>
      </c>
      <c r="O108" s="36">
        <f>Calculations!T82</f>
        <v>98.696727275463218</v>
      </c>
      <c r="P108" s="36">
        <f>Calculations!O82</f>
        <v>9.2783681386803402E-2</v>
      </c>
      <c r="Q108" s="36">
        <f>Calculations!S82</f>
        <v>0.88123781593200268</v>
      </c>
      <c r="R108" s="36">
        <f>Calculations!N82</f>
        <v>4.4435170377567501E-2</v>
      </c>
      <c r="S108" s="36">
        <f>Calculations!R82</f>
        <v>0.42203490860477355</v>
      </c>
      <c r="T108" s="36">
        <f>Calculations!M82</f>
        <v>0</v>
      </c>
      <c r="U108" s="36">
        <f>Calculations!Q82</f>
        <v>0</v>
      </c>
      <c r="V108" s="37">
        <f>Calculations!AA82</f>
        <v>0.14326367255733</v>
      </c>
      <c r="W108" s="37">
        <f>Calculations!AB82</f>
        <v>1.3606850258560172</v>
      </c>
      <c r="X108" s="37">
        <f>Calculations!AC82</f>
        <v>0</v>
      </c>
      <c r="Y108" s="37">
        <f>Calculations!AD82</f>
        <v>0</v>
      </c>
      <c r="Z108" s="37">
        <f>Calculations!Y82</f>
        <v>0.119104235734849</v>
      </c>
      <c r="AA108" s="37">
        <f>Calculations!Z82</f>
        <v>1.1312243165871734</v>
      </c>
      <c r="AB108" s="37">
        <f t="shared" si="3"/>
        <v>9.2783681386803402E-2</v>
      </c>
      <c r="AC108" s="37">
        <f t="shared" si="4"/>
        <v>0.88123781593200268</v>
      </c>
      <c r="AD108" s="37">
        <f>Calculations!AF82</f>
        <v>0</v>
      </c>
      <c r="AE108" s="37">
        <f>Calculations!AG82</f>
        <v>0</v>
      </c>
      <c r="AF108" s="37" t="s">
        <v>337</v>
      </c>
      <c r="AG108" s="32" t="s">
        <v>312</v>
      </c>
      <c r="AH108" s="21" t="s">
        <v>317</v>
      </c>
      <c r="AI108" s="20" t="s">
        <v>313</v>
      </c>
      <c r="AJ108" s="26" t="s">
        <v>322</v>
      </c>
      <c r="AK108" s="26" t="s">
        <v>323</v>
      </c>
      <c r="AL108" s="26"/>
      <c r="AM108" s="26" t="s">
        <v>347</v>
      </c>
      <c r="AN108" s="20" t="s">
        <v>351</v>
      </c>
    </row>
    <row r="109" spans="2:40" ht="25">
      <c r="B109" s="29" t="str">
        <f>Calculations!A83</f>
        <v>MK2B</v>
      </c>
      <c r="C109" s="20" t="str">
        <f>Calculations!B83</f>
        <v>Land north-east of Mickleton</v>
      </c>
      <c r="D109" s="11" t="str">
        <f>Calculations!C83</f>
        <v>Housing</v>
      </c>
      <c r="E109" s="36">
        <f>Calculations!D83</f>
        <v>2.0793954073999998</v>
      </c>
      <c r="F109" s="36">
        <f>Calculations!H83</f>
        <v>2.0793954073999998</v>
      </c>
      <c r="G109" s="36">
        <f>Calculations!L83</f>
        <v>100</v>
      </c>
      <c r="H109" s="36">
        <f>Calculations!G83</f>
        <v>0</v>
      </c>
      <c r="I109" s="36">
        <f>Calculations!K83</f>
        <v>0</v>
      </c>
      <c r="J109" s="36">
        <f>Calculations!F83</f>
        <v>0</v>
      </c>
      <c r="K109" s="36">
        <f>Calculations!J83</f>
        <v>0</v>
      </c>
      <c r="L109" s="36">
        <f>Calculations!E83</f>
        <v>0</v>
      </c>
      <c r="M109" s="36">
        <f>Calculations!I83</f>
        <v>0</v>
      </c>
      <c r="N109" s="36">
        <f>Calculations!P83</f>
        <v>2.0793954073999998</v>
      </c>
      <c r="O109" s="36">
        <f>Calculations!T83</f>
        <v>100</v>
      </c>
      <c r="P109" s="36">
        <f>Calculations!O83</f>
        <v>0</v>
      </c>
      <c r="Q109" s="36">
        <f>Calculations!S83</f>
        <v>0</v>
      </c>
      <c r="R109" s="36">
        <f>Calculations!N83</f>
        <v>0</v>
      </c>
      <c r="S109" s="36">
        <f>Calculations!R83</f>
        <v>0</v>
      </c>
      <c r="T109" s="36">
        <f>Calculations!M83</f>
        <v>0</v>
      </c>
      <c r="U109" s="36">
        <f>Calculations!Q83</f>
        <v>0</v>
      </c>
      <c r="V109" s="37">
        <f>Calculations!AA83</f>
        <v>0</v>
      </c>
      <c r="W109" s="37">
        <f>Calculations!AB83</f>
        <v>0</v>
      </c>
      <c r="X109" s="37">
        <f>Calculations!AC83</f>
        <v>0</v>
      </c>
      <c r="Y109" s="37">
        <f>Calculations!AD83</f>
        <v>0</v>
      </c>
      <c r="Z109" s="37">
        <f>Calculations!Y83</f>
        <v>0</v>
      </c>
      <c r="AA109" s="37">
        <f>Calculations!Z83</f>
        <v>0</v>
      </c>
      <c r="AB109" s="37">
        <f t="shared" si="3"/>
        <v>0</v>
      </c>
      <c r="AC109" s="37">
        <f t="shared" si="4"/>
        <v>0</v>
      </c>
      <c r="AD109" s="37">
        <f>Calculations!AF83</f>
        <v>0</v>
      </c>
      <c r="AE109" s="37">
        <f>Calculations!AG83</f>
        <v>0</v>
      </c>
      <c r="AF109" s="37" t="s">
        <v>336</v>
      </c>
      <c r="AG109" s="32" t="s">
        <v>312</v>
      </c>
      <c r="AH109" s="21" t="s">
        <v>317</v>
      </c>
      <c r="AI109" s="20" t="s">
        <v>320</v>
      </c>
      <c r="AJ109" s="26" t="s">
        <v>329</v>
      </c>
      <c r="AK109" s="26" t="s">
        <v>330</v>
      </c>
      <c r="AL109" s="26"/>
      <c r="AM109" s="26" t="s">
        <v>340</v>
      </c>
      <c r="AN109" s="20" t="s">
        <v>351</v>
      </c>
    </row>
    <row r="110" spans="2:40" ht="25">
      <c r="B110" s="29" t="str">
        <f>Calculations!A84</f>
        <v>MK2C</v>
      </c>
      <c r="C110" s="20" t="str">
        <f>Calculations!B84</f>
        <v>Land north-east of Mickleton</v>
      </c>
      <c r="D110" s="11" t="str">
        <f>Calculations!C84</f>
        <v>Housing</v>
      </c>
      <c r="E110" s="36">
        <f>Calculations!D84</f>
        <v>3.0044815325999998</v>
      </c>
      <c r="F110" s="36">
        <f>Calculations!H84</f>
        <v>3.0044815325999998</v>
      </c>
      <c r="G110" s="36">
        <f>Calculations!L84</f>
        <v>100</v>
      </c>
      <c r="H110" s="36">
        <f>Calculations!G84</f>
        <v>0</v>
      </c>
      <c r="I110" s="36">
        <f>Calculations!K84</f>
        <v>0</v>
      </c>
      <c r="J110" s="36">
        <f>Calculations!F84</f>
        <v>0</v>
      </c>
      <c r="K110" s="36">
        <f>Calculations!J84</f>
        <v>0</v>
      </c>
      <c r="L110" s="36">
        <f>Calculations!E84</f>
        <v>0</v>
      </c>
      <c r="M110" s="36">
        <f>Calculations!I84</f>
        <v>0</v>
      </c>
      <c r="N110" s="36">
        <f>Calculations!P84</f>
        <v>3.0044815325999998</v>
      </c>
      <c r="O110" s="36">
        <f>Calculations!T84</f>
        <v>100</v>
      </c>
      <c r="P110" s="36">
        <f>Calculations!O84</f>
        <v>0</v>
      </c>
      <c r="Q110" s="36">
        <f>Calculations!S84</f>
        <v>0</v>
      </c>
      <c r="R110" s="36">
        <f>Calculations!N84</f>
        <v>0</v>
      </c>
      <c r="S110" s="36">
        <f>Calculations!R84</f>
        <v>0</v>
      </c>
      <c r="T110" s="36">
        <f>Calculations!M84</f>
        <v>0</v>
      </c>
      <c r="U110" s="36">
        <f>Calculations!Q84</f>
        <v>0</v>
      </c>
      <c r="V110" s="37">
        <f>Calculations!AA84</f>
        <v>0</v>
      </c>
      <c r="W110" s="37">
        <f>Calculations!AB84</f>
        <v>0</v>
      </c>
      <c r="X110" s="37">
        <f>Calculations!AC84</f>
        <v>0</v>
      </c>
      <c r="Y110" s="37">
        <f>Calculations!AD84</f>
        <v>0</v>
      </c>
      <c r="Z110" s="37">
        <f>Calculations!Y84</f>
        <v>0</v>
      </c>
      <c r="AA110" s="37">
        <f>Calculations!Z84</f>
        <v>0</v>
      </c>
      <c r="AB110" s="37">
        <f t="shared" si="3"/>
        <v>0</v>
      </c>
      <c r="AC110" s="37">
        <f t="shared" si="4"/>
        <v>0</v>
      </c>
      <c r="AD110" s="37">
        <f>Calculations!AF84</f>
        <v>0</v>
      </c>
      <c r="AE110" s="37">
        <f>Calculations!AG84</f>
        <v>0</v>
      </c>
      <c r="AF110" s="37" t="s">
        <v>336</v>
      </c>
      <c r="AG110" s="32" t="s">
        <v>312</v>
      </c>
      <c r="AH110" s="21" t="s">
        <v>317</v>
      </c>
      <c r="AI110" s="20" t="s">
        <v>320</v>
      </c>
      <c r="AJ110" s="26" t="s">
        <v>329</v>
      </c>
      <c r="AK110" s="26" t="s">
        <v>330</v>
      </c>
      <c r="AL110" s="26"/>
      <c r="AM110" s="26" t="s">
        <v>340</v>
      </c>
      <c r="AN110" s="20" t="s">
        <v>351</v>
      </c>
    </row>
    <row r="111" spans="2:40" ht="50">
      <c r="B111" s="29" t="str">
        <f>Calculations!A85</f>
        <v>N14B</v>
      </c>
      <c r="C111" s="20" t="str">
        <f>Calculations!B85</f>
        <v>Land adjoining East End and Nostle Road</v>
      </c>
      <c r="D111" s="11" t="str">
        <f>Calculations!C85</f>
        <v>Housing</v>
      </c>
      <c r="E111" s="36">
        <f>Calculations!D85</f>
        <v>2.7341980762000002</v>
      </c>
      <c r="F111" s="36">
        <f>Calculations!H85</f>
        <v>2.7341980762000002</v>
      </c>
      <c r="G111" s="36">
        <f>Calculations!L85</f>
        <v>100</v>
      </c>
      <c r="H111" s="36">
        <f>Calculations!G85</f>
        <v>0</v>
      </c>
      <c r="I111" s="36">
        <f>Calculations!K85</f>
        <v>0</v>
      </c>
      <c r="J111" s="36">
        <f>Calculations!F85</f>
        <v>0</v>
      </c>
      <c r="K111" s="36">
        <f>Calculations!J85</f>
        <v>0</v>
      </c>
      <c r="L111" s="36">
        <f>Calculations!E85</f>
        <v>0</v>
      </c>
      <c r="M111" s="36">
        <f>Calculations!I85</f>
        <v>0</v>
      </c>
      <c r="N111" s="36">
        <f>Calculations!P85</f>
        <v>2.6957675736922027</v>
      </c>
      <c r="O111" s="36">
        <f>Calculations!T85</f>
        <v>98.594450678525519</v>
      </c>
      <c r="P111" s="36">
        <f>Calculations!O85</f>
        <v>3.8430502507797698E-2</v>
      </c>
      <c r="Q111" s="36">
        <f>Calculations!S85</f>
        <v>1.4055493214744914</v>
      </c>
      <c r="R111" s="36">
        <f>Calculations!N85</f>
        <v>0</v>
      </c>
      <c r="S111" s="36">
        <f>Calculations!R85</f>
        <v>0</v>
      </c>
      <c r="T111" s="36">
        <f>Calculations!M85</f>
        <v>0</v>
      </c>
      <c r="U111" s="36">
        <f>Calculations!Q85</f>
        <v>0</v>
      </c>
      <c r="V111" s="37">
        <f>Calculations!AA85</f>
        <v>0</v>
      </c>
      <c r="W111" s="37">
        <f>Calculations!AB85</f>
        <v>0</v>
      </c>
      <c r="X111" s="37">
        <f>Calculations!AC85</f>
        <v>0</v>
      </c>
      <c r="Y111" s="37">
        <f>Calculations!AD85</f>
        <v>0</v>
      </c>
      <c r="Z111" s="37">
        <f>Calculations!Y85</f>
        <v>0</v>
      </c>
      <c r="AA111" s="37">
        <f>Calculations!Z85</f>
        <v>0</v>
      </c>
      <c r="AB111" s="37">
        <f t="shared" si="3"/>
        <v>3.8430502507797698E-2</v>
      </c>
      <c r="AC111" s="37">
        <f t="shared" si="4"/>
        <v>1.4055493214744914</v>
      </c>
      <c r="AD111" s="37">
        <f>Calculations!AF85</f>
        <v>0</v>
      </c>
      <c r="AE111" s="37">
        <f>Calculations!AG85</f>
        <v>0</v>
      </c>
      <c r="AF111" s="37" t="s">
        <v>336</v>
      </c>
      <c r="AG111" s="32" t="s">
        <v>331</v>
      </c>
      <c r="AH111" s="21" t="s">
        <v>317</v>
      </c>
      <c r="AI111" s="20" t="s">
        <v>314</v>
      </c>
      <c r="AJ111" s="26" t="s">
        <v>437</v>
      </c>
      <c r="AK111" s="26" t="s">
        <v>444</v>
      </c>
      <c r="AL111" s="26"/>
      <c r="AM111" s="26" t="s">
        <v>342</v>
      </c>
      <c r="AN111" s="20" t="s">
        <v>352</v>
      </c>
    </row>
    <row r="112" spans="2:40" ht="50">
      <c r="B112" s="29" t="str">
        <f>Calculations!A86</f>
        <v>R281</v>
      </c>
      <c r="C112" s="20" t="str">
        <f>Calculations!B86</f>
        <v>Land between Pine Corner and the A419</v>
      </c>
      <c r="D112" s="11" t="str">
        <f>Calculations!C86</f>
        <v>Housing</v>
      </c>
      <c r="E112" s="36">
        <f>Calculations!D86</f>
        <v>3.9647994165</v>
      </c>
      <c r="F112" s="36">
        <f>Calculations!H86</f>
        <v>3.9647994165</v>
      </c>
      <c r="G112" s="36">
        <f>Calculations!L86</f>
        <v>100</v>
      </c>
      <c r="H112" s="36">
        <f>Calculations!G86</f>
        <v>0</v>
      </c>
      <c r="I112" s="36">
        <f>Calculations!K86</f>
        <v>0</v>
      </c>
      <c r="J112" s="36">
        <f>Calculations!F86</f>
        <v>0</v>
      </c>
      <c r="K112" s="36">
        <f>Calculations!J86</f>
        <v>0</v>
      </c>
      <c r="L112" s="36">
        <f>Calculations!E86</f>
        <v>0</v>
      </c>
      <c r="M112" s="36">
        <f>Calculations!I86</f>
        <v>0</v>
      </c>
      <c r="N112" s="36">
        <f>Calculations!P86</f>
        <v>3.9510651548124245</v>
      </c>
      <c r="O112" s="36">
        <f>Calculations!T86</f>
        <v>99.653595043663017</v>
      </c>
      <c r="P112" s="36">
        <f>Calculations!O86</f>
        <v>3.5950467020538701E-3</v>
      </c>
      <c r="Q112" s="36">
        <f>Calculations!S86</f>
        <v>9.0674112972591786E-2</v>
      </c>
      <c r="R112" s="36">
        <f>Calculations!N86</f>
        <v>9.9306302125793007E-3</v>
      </c>
      <c r="S112" s="36">
        <f>Calculations!R86</f>
        <v>0.25046992721124206</v>
      </c>
      <c r="T112" s="36">
        <f>Calculations!M86</f>
        <v>2.0858477294223099E-4</v>
      </c>
      <c r="U112" s="36">
        <f>Calculations!Q86</f>
        <v>5.2609161531395471E-3</v>
      </c>
      <c r="V112" s="37">
        <f>Calculations!AA86</f>
        <v>0</v>
      </c>
      <c r="W112" s="37">
        <f>Calculations!AB86</f>
        <v>0</v>
      </c>
      <c r="X112" s="37">
        <f>Calculations!AC86</f>
        <v>0</v>
      </c>
      <c r="Y112" s="37">
        <f>Calculations!AD86</f>
        <v>0</v>
      </c>
      <c r="Z112" s="37">
        <f>Calculations!Y86</f>
        <v>0</v>
      </c>
      <c r="AA112" s="37">
        <f>Calculations!Z86</f>
        <v>0</v>
      </c>
      <c r="AB112" s="37">
        <f t="shared" si="3"/>
        <v>3.5950467020538701E-3</v>
      </c>
      <c r="AC112" s="37">
        <f t="shared" si="4"/>
        <v>9.0674112972591786E-2</v>
      </c>
      <c r="AD112" s="37">
        <f>Calculations!AF86</f>
        <v>0</v>
      </c>
      <c r="AE112" s="37">
        <f>Calculations!AG86</f>
        <v>0</v>
      </c>
      <c r="AF112" s="37" t="s">
        <v>336</v>
      </c>
      <c r="AG112" s="32" t="s">
        <v>332</v>
      </c>
      <c r="AH112" s="21" t="s">
        <v>317</v>
      </c>
      <c r="AI112" s="20" t="s">
        <v>314</v>
      </c>
      <c r="AJ112" s="26" t="s">
        <v>435</v>
      </c>
      <c r="AK112" s="26" t="s">
        <v>444</v>
      </c>
      <c r="AL112" s="26"/>
      <c r="AM112" s="26" t="s">
        <v>342</v>
      </c>
      <c r="AN112" s="20" t="s">
        <v>352</v>
      </c>
    </row>
    <row r="113" spans="2:40" ht="50">
      <c r="B113" s="29" t="str">
        <f>Calculations!A87</f>
        <v>R282A</v>
      </c>
      <c r="C113" s="20" t="str">
        <f>Calculations!B87</f>
        <v>Land enclosed by Witpit Lane, Dairy Lane and the A419 (By-Pass)</v>
      </c>
      <c r="D113" s="11" t="str">
        <f>Calculations!C87</f>
        <v>Housing</v>
      </c>
      <c r="E113" s="36">
        <f>Calculations!D87</f>
        <v>3.1536777295</v>
      </c>
      <c r="F113" s="36">
        <f>Calculations!H87</f>
        <v>3.1536777295</v>
      </c>
      <c r="G113" s="36">
        <f>Calculations!L87</f>
        <v>100</v>
      </c>
      <c r="H113" s="36">
        <f>Calculations!G87</f>
        <v>0</v>
      </c>
      <c r="I113" s="36">
        <f>Calculations!K87</f>
        <v>0</v>
      </c>
      <c r="J113" s="36">
        <f>Calculations!F87</f>
        <v>0</v>
      </c>
      <c r="K113" s="36">
        <f>Calculations!J87</f>
        <v>0</v>
      </c>
      <c r="L113" s="36">
        <f>Calculations!E87</f>
        <v>0</v>
      </c>
      <c r="M113" s="36">
        <f>Calculations!I87</f>
        <v>0</v>
      </c>
      <c r="N113" s="36">
        <f>Calculations!P87</f>
        <v>2.8998441971371407</v>
      </c>
      <c r="O113" s="36">
        <f>Calculations!T87</f>
        <v>91.951189876236867</v>
      </c>
      <c r="P113" s="36">
        <f>Calculations!O87</f>
        <v>0.21460227894737399</v>
      </c>
      <c r="Q113" s="36">
        <f>Calculations!S87</f>
        <v>6.8048259002481553</v>
      </c>
      <c r="R113" s="36">
        <f>Calculations!N87</f>
        <v>3.9231253415485397E-2</v>
      </c>
      <c r="S113" s="36">
        <f>Calculations!R87</f>
        <v>1.2439842235149789</v>
      </c>
      <c r="T113" s="36">
        <f>Calculations!M87</f>
        <v>0</v>
      </c>
      <c r="U113" s="36">
        <f>Calculations!Q87</f>
        <v>0</v>
      </c>
      <c r="V113" s="37">
        <f>Calculations!AA87</f>
        <v>0</v>
      </c>
      <c r="W113" s="37">
        <f>Calculations!AB87</f>
        <v>0</v>
      </c>
      <c r="X113" s="37">
        <f>Calculations!AC87</f>
        <v>0</v>
      </c>
      <c r="Y113" s="37">
        <f>Calculations!AD87</f>
        <v>0</v>
      </c>
      <c r="Z113" s="37">
        <f>Calculations!Y87</f>
        <v>0</v>
      </c>
      <c r="AA113" s="37">
        <f>Calculations!Z87</f>
        <v>0</v>
      </c>
      <c r="AB113" s="37">
        <f t="shared" si="3"/>
        <v>0.21460227894737399</v>
      </c>
      <c r="AC113" s="37">
        <f t="shared" si="4"/>
        <v>6.8048259002481553</v>
      </c>
      <c r="AD113" s="37">
        <f>Calculations!AF87</f>
        <v>0</v>
      </c>
      <c r="AE113" s="37">
        <f>Calculations!AG87</f>
        <v>0</v>
      </c>
      <c r="AF113" s="37" t="s">
        <v>336</v>
      </c>
      <c r="AG113" s="32" t="s">
        <v>332</v>
      </c>
      <c r="AH113" s="21" t="s">
        <v>317</v>
      </c>
      <c r="AI113" s="20" t="s">
        <v>314</v>
      </c>
      <c r="AJ113" s="26" t="s">
        <v>435</v>
      </c>
      <c r="AK113" s="26" t="s">
        <v>444</v>
      </c>
      <c r="AL113" s="26"/>
      <c r="AM113" s="26" t="s">
        <v>342</v>
      </c>
      <c r="AN113" s="20" t="s">
        <v>352</v>
      </c>
    </row>
    <row r="114" spans="2:40" ht="50">
      <c r="B114" s="29" t="str">
        <f>Calculations!A88</f>
        <v>R282B</v>
      </c>
      <c r="C114" s="20" t="str">
        <f>Calculations!B88</f>
        <v>Field south-west of Preston</v>
      </c>
      <c r="D114" s="11" t="str">
        <f>Calculations!C88</f>
        <v>Housing</v>
      </c>
      <c r="E114" s="36">
        <f>Calculations!D88</f>
        <v>5.0082376771000003</v>
      </c>
      <c r="F114" s="36">
        <f>Calculations!H88</f>
        <v>5.0082376771000003</v>
      </c>
      <c r="G114" s="36">
        <f>Calculations!L88</f>
        <v>100</v>
      </c>
      <c r="H114" s="36">
        <f>Calculations!G88</f>
        <v>0</v>
      </c>
      <c r="I114" s="36">
        <f>Calculations!K88</f>
        <v>0</v>
      </c>
      <c r="J114" s="36">
        <f>Calculations!F88</f>
        <v>0</v>
      </c>
      <c r="K114" s="36">
        <f>Calculations!J88</f>
        <v>0</v>
      </c>
      <c r="L114" s="36">
        <f>Calculations!E88</f>
        <v>0</v>
      </c>
      <c r="M114" s="36">
        <f>Calculations!I88</f>
        <v>0</v>
      </c>
      <c r="N114" s="36">
        <f>Calculations!P88</f>
        <v>4.7941946572480942</v>
      </c>
      <c r="O114" s="36">
        <f>Calculations!T88</f>
        <v>95.726180871354998</v>
      </c>
      <c r="P114" s="36">
        <f>Calculations!O88</f>
        <v>5.0945508581622098E-2</v>
      </c>
      <c r="Q114" s="36">
        <f>Calculations!S88</f>
        <v>1.0172342421880003</v>
      </c>
      <c r="R114" s="36">
        <f>Calculations!N88</f>
        <v>9.9046481930240196E-2</v>
      </c>
      <c r="S114" s="36">
        <f>Calculations!R88</f>
        <v>1.9776713549983247</v>
      </c>
      <c r="T114" s="36">
        <f>Calculations!M88</f>
        <v>6.4051029340043503E-2</v>
      </c>
      <c r="U114" s="36">
        <f>Calculations!Q88</f>
        <v>1.2789135314586746</v>
      </c>
      <c r="V114" s="37">
        <f>Calculations!AA88</f>
        <v>0</v>
      </c>
      <c r="W114" s="37">
        <f>Calculations!AB88</f>
        <v>0</v>
      </c>
      <c r="X114" s="37">
        <f>Calculations!AC88</f>
        <v>0</v>
      </c>
      <c r="Y114" s="37">
        <f>Calculations!AD88</f>
        <v>0</v>
      </c>
      <c r="Z114" s="37">
        <f>Calculations!Y88</f>
        <v>0</v>
      </c>
      <c r="AA114" s="37">
        <f>Calculations!Z88</f>
        <v>0</v>
      </c>
      <c r="AB114" s="37">
        <f t="shared" si="3"/>
        <v>5.0945508581622098E-2</v>
      </c>
      <c r="AC114" s="37">
        <f t="shared" si="4"/>
        <v>1.0172342421880003</v>
      </c>
      <c r="AD114" s="37">
        <f>Calculations!AF88</f>
        <v>0</v>
      </c>
      <c r="AE114" s="37">
        <f>Calculations!AG88</f>
        <v>0</v>
      </c>
      <c r="AF114" s="37" t="s">
        <v>336</v>
      </c>
      <c r="AG114" s="32" t="s">
        <v>332</v>
      </c>
      <c r="AH114" s="21" t="s">
        <v>317</v>
      </c>
      <c r="AI114" s="20" t="s">
        <v>314</v>
      </c>
      <c r="AJ114" s="26" t="s">
        <v>435</v>
      </c>
      <c r="AK114" s="26" t="s">
        <v>444</v>
      </c>
      <c r="AL114" s="26"/>
      <c r="AM114" s="26" t="s">
        <v>342</v>
      </c>
      <c r="AN114" s="20" t="s">
        <v>352</v>
      </c>
    </row>
    <row r="115" spans="2:40" ht="50">
      <c r="B115" s="29" t="str">
        <f>Calculations!A89</f>
        <v>R283</v>
      </c>
      <c r="C115" s="20" t="str">
        <f>Calculations!B89</f>
        <v>Land opposite Preston Place</v>
      </c>
      <c r="D115" s="11" t="str">
        <f>Calculations!C89</f>
        <v>Housing</v>
      </c>
      <c r="E115" s="36">
        <f>Calculations!D89</f>
        <v>0.20103051320000001</v>
      </c>
      <c r="F115" s="36">
        <f>Calculations!H89</f>
        <v>0.20103051320000001</v>
      </c>
      <c r="G115" s="36">
        <f>Calculations!L89</f>
        <v>100</v>
      </c>
      <c r="H115" s="36">
        <f>Calculations!G89</f>
        <v>0</v>
      </c>
      <c r="I115" s="36">
        <f>Calculations!K89</f>
        <v>0</v>
      </c>
      <c r="J115" s="36">
        <f>Calculations!F89</f>
        <v>0</v>
      </c>
      <c r="K115" s="36">
        <f>Calculations!J89</f>
        <v>0</v>
      </c>
      <c r="L115" s="36">
        <f>Calculations!E89</f>
        <v>0</v>
      </c>
      <c r="M115" s="36">
        <f>Calculations!I89</f>
        <v>0</v>
      </c>
      <c r="N115" s="36">
        <f>Calculations!P89</f>
        <v>0.20103051320000001</v>
      </c>
      <c r="O115" s="36">
        <f>Calculations!T89</f>
        <v>100</v>
      </c>
      <c r="P115" s="36">
        <f>Calculations!O89</f>
        <v>0</v>
      </c>
      <c r="Q115" s="36">
        <f>Calculations!S89</f>
        <v>0</v>
      </c>
      <c r="R115" s="36">
        <f>Calculations!N89</f>
        <v>0</v>
      </c>
      <c r="S115" s="36">
        <f>Calculations!R89</f>
        <v>0</v>
      </c>
      <c r="T115" s="36">
        <f>Calculations!M89</f>
        <v>0</v>
      </c>
      <c r="U115" s="36">
        <f>Calculations!Q89</f>
        <v>0</v>
      </c>
      <c r="V115" s="37">
        <f>Calculations!AA89</f>
        <v>0</v>
      </c>
      <c r="W115" s="37">
        <f>Calculations!AB89</f>
        <v>0</v>
      </c>
      <c r="X115" s="37">
        <f>Calculations!AC89</f>
        <v>0</v>
      </c>
      <c r="Y115" s="37">
        <f>Calculations!AD89</f>
        <v>0</v>
      </c>
      <c r="Z115" s="37">
        <f>Calculations!Y89</f>
        <v>0</v>
      </c>
      <c r="AA115" s="37">
        <f>Calculations!Z89</f>
        <v>0</v>
      </c>
      <c r="AB115" s="37">
        <f t="shared" si="3"/>
        <v>0</v>
      </c>
      <c r="AC115" s="37">
        <f t="shared" si="4"/>
        <v>0</v>
      </c>
      <c r="AD115" s="37">
        <f>Calculations!AF89</f>
        <v>0</v>
      </c>
      <c r="AE115" s="37">
        <f>Calculations!AG89</f>
        <v>0</v>
      </c>
      <c r="AF115" s="37" t="s">
        <v>336</v>
      </c>
      <c r="AG115" s="32" t="s">
        <v>332</v>
      </c>
      <c r="AH115" s="21" t="s">
        <v>317</v>
      </c>
      <c r="AI115" s="20" t="s">
        <v>320</v>
      </c>
      <c r="AJ115" s="26" t="s">
        <v>439</v>
      </c>
      <c r="AK115" s="26" t="s">
        <v>330</v>
      </c>
      <c r="AL115" s="26"/>
      <c r="AM115" s="26" t="s">
        <v>340</v>
      </c>
      <c r="AN115" s="20" t="s">
        <v>351</v>
      </c>
    </row>
    <row r="116" spans="2:40" ht="62.5">
      <c r="B116" s="29" t="str">
        <f>Calculations!A90</f>
        <v>R469</v>
      </c>
      <c r="C116" s="20" t="str">
        <f>Calculations!B90</f>
        <v>The Nurseries, The Butts, Cricklade Street</v>
      </c>
      <c r="D116" s="11" t="str">
        <f>Calculations!C90</f>
        <v>Housing</v>
      </c>
      <c r="E116" s="36">
        <f>Calculations!D90</f>
        <v>0.28010351360000002</v>
      </c>
      <c r="F116" s="36">
        <f>Calculations!H90</f>
        <v>0.28010351360000002</v>
      </c>
      <c r="G116" s="36">
        <f>Calculations!L90</f>
        <v>100</v>
      </c>
      <c r="H116" s="36">
        <f>Calculations!G90</f>
        <v>0</v>
      </c>
      <c r="I116" s="36">
        <f>Calculations!K90</f>
        <v>0</v>
      </c>
      <c r="J116" s="36">
        <f>Calculations!F90</f>
        <v>0</v>
      </c>
      <c r="K116" s="36">
        <f>Calculations!J90</f>
        <v>0</v>
      </c>
      <c r="L116" s="36">
        <f>Calculations!E90</f>
        <v>0</v>
      </c>
      <c r="M116" s="36">
        <f>Calculations!I90</f>
        <v>0</v>
      </c>
      <c r="N116" s="36">
        <f>Calculations!P90</f>
        <v>0.28010351360000002</v>
      </c>
      <c r="O116" s="36">
        <f>Calculations!T90</f>
        <v>100</v>
      </c>
      <c r="P116" s="36">
        <f>Calculations!O90</f>
        <v>0</v>
      </c>
      <c r="Q116" s="36">
        <f>Calculations!S90</f>
        <v>0</v>
      </c>
      <c r="R116" s="36">
        <f>Calculations!N90</f>
        <v>0</v>
      </c>
      <c r="S116" s="36">
        <f>Calculations!R90</f>
        <v>0</v>
      </c>
      <c r="T116" s="36">
        <f>Calculations!M90</f>
        <v>0</v>
      </c>
      <c r="U116" s="36">
        <f>Calculations!Q90</f>
        <v>0</v>
      </c>
      <c r="V116" s="37">
        <f>Calculations!AA90</f>
        <v>0</v>
      </c>
      <c r="W116" s="37">
        <f>Calculations!AB90</f>
        <v>0</v>
      </c>
      <c r="X116" s="37">
        <f>Calculations!AC90</f>
        <v>0</v>
      </c>
      <c r="Y116" s="37">
        <f>Calculations!AD90</f>
        <v>0</v>
      </c>
      <c r="Z116" s="37">
        <f>Calculations!Y90</f>
        <v>0</v>
      </c>
      <c r="AA116" s="37">
        <f>Calculations!Z90</f>
        <v>0</v>
      </c>
      <c r="AB116" s="37">
        <f t="shared" si="3"/>
        <v>0</v>
      </c>
      <c r="AC116" s="37">
        <f t="shared" si="4"/>
        <v>0</v>
      </c>
      <c r="AD116" s="37">
        <f>Calculations!AF90</f>
        <v>0</v>
      </c>
      <c r="AE116" s="37">
        <f>Calculations!AG90</f>
        <v>0</v>
      </c>
      <c r="AF116" s="37" t="s">
        <v>336</v>
      </c>
      <c r="AG116" s="32" t="s">
        <v>333</v>
      </c>
      <c r="AH116" s="21" t="s">
        <v>317</v>
      </c>
      <c r="AI116" s="20" t="s">
        <v>320</v>
      </c>
      <c r="AJ116" s="26" t="s">
        <v>439</v>
      </c>
      <c r="AK116" s="26" t="s">
        <v>330</v>
      </c>
      <c r="AL116" s="26"/>
      <c r="AM116" s="26" t="s">
        <v>340</v>
      </c>
      <c r="AN116" s="20" t="s">
        <v>351</v>
      </c>
    </row>
    <row r="117" spans="2:40" ht="50">
      <c r="B117" s="29" t="str">
        <f>Calculations!A91</f>
        <v>R518A</v>
      </c>
      <c r="C117" s="20" t="str">
        <f>Calculations!B91</f>
        <v>Land at Ermin Farm</v>
      </c>
      <c r="D117" s="11" t="str">
        <f>Calculations!C91</f>
        <v>Housing</v>
      </c>
      <c r="E117" s="36">
        <f>Calculations!D91</f>
        <v>14.339763742300001</v>
      </c>
      <c r="F117" s="36">
        <f>Calculations!H91</f>
        <v>14.339763742300001</v>
      </c>
      <c r="G117" s="36">
        <f>Calculations!L91</f>
        <v>100</v>
      </c>
      <c r="H117" s="36">
        <f>Calculations!G91</f>
        <v>0</v>
      </c>
      <c r="I117" s="36">
        <f>Calculations!K91</f>
        <v>0</v>
      </c>
      <c r="J117" s="36">
        <f>Calculations!F91</f>
        <v>0</v>
      </c>
      <c r="K117" s="36">
        <f>Calculations!J91</f>
        <v>0</v>
      </c>
      <c r="L117" s="36">
        <f>Calculations!E91</f>
        <v>0</v>
      </c>
      <c r="M117" s="36">
        <f>Calculations!I91</f>
        <v>0</v>
      </c>
      <c r="N117" s="36">
        <f>Calculations!P91</f>
        <v>14.225424381297783</v>
      </c>
      <c r="O117" s="36">
        <f>Calculations!T91</f>
        <v>99.202641249486305</v>
      </c>
      <c r="P117" s="36">
        <f>Calculations!O91</f>
        <v>8.1096218755376898E-2</v>
      </c>
      <c r="Q117" s="36">
        <f>Calculations!S91</f>
        <v>0.56553385545785573</v>
      </c>
      <c r="R117" s="36">
        <f>Calculations!N91</f>
        <v>6.7308547592521703E-3</v>
      </c>
      <c r="S117" s="36">
        <f>Calculations!R91</f>
        <v>4.6938393687737195E-2</v>
      </c>
      <c r="T117" s="36">
        <f>Calculations!M91</f>
        <v>2.6512287487588999E-2</v>
      </c>
      <c r="U117" s="36">
        <f>Calculations!Q91</f>
        <v>0.18488650136809442</v>
      </c>
      <c r="V117" s="37">
        <f>Calculations!AA91</f>
        <v>0</v>
      </c>
      <c r="W117" s="37">
        <f>Calculations!AB91</f>
        <v>0</v>
      </c>
      <c r="X117" s="37">
        <f>Calculations!AC91</f>
        <v>0</v>
      </c>
      <c r="Y117" s="37">
        <f>Calculations!AD91</f>
        <v>0</v>
      </c>
      <c r="Z117" s="37">
        <f>Calculations!Y91</f>
        <v>0</v>
      </c>
      <c r="AA117" s="37">
        <f>Calculations!Z91</f>
        <v>0</v>
      </c>
      <c r="AB117" s="37">
        <f t="shared" si="3"/>
        <v>8.1096218755376898E-2</v>
      </c>
      <c r="AC117" s="37">
        <f t="shared" si="4"/>
        <v>0.56553385545785573</v>
      </c>
      <c r="AD117" s="37">
        <f>Calculations!AF91</f>
        <v>0</v>
      </c>
      <c r="AE117" s="37">
        <f>Calculations!AG91</f>
        <v>0</v>
      </c>
      <c r="AF117" s="37" t="s">
        <v>338</v>
      </c>
      <c r="AG117" s="32" t="s">
        <v>332</v>
      </c>
      <c r="AH117" s="21" t="s">
        <v>317</v>
      </c>
      <c r="AI117" s="20" t="s">
        <v>314</v>
      </c>
      <c r="AJ117" s="26" t="s">
        <v>440</v>
      </c>
      <c r="AK117" s="26" t="s">
        <v>444</v>
      </c>
      <c r="AL117" s="26"/>
      <c r="AM117" s="26" t="s">
        <v>343</v>
      </c>
      <c r="AN117" s="20" t="s">
        <v>353</v>
      </c>
    </row>
    <row r="118" spans="2:40" ht="50">
      <c r="B118" s="29" t="str">
        <f>Calculations!A92</f>
        <v>R518B</v>
      </c>
      <c r="C118" s="20" t="str">
        <f>Calculations!B92</f>
        <v>Land adjacent Ermin Farm Cottage</v>
      </c>
      <c r="D118" s="11" t="str">
        <f>Calculations!C92</f>
        <v>Housing</v>
      </c>
      <c r="E118" s="36">
        <f>Calculations!D92</f>
        <v>5.9551578432000003</v>
      </c>
      <c r="F118" s="36">
        <f>Calculations!H92</f>
        <v>5.9551578432000003</v>
      </c>
      <c r="G118" s="36">
        <f>Calculations!L92</f>
        <v>100</v>
      </c>
      <c r="H118" s="36">
        <f>Calculations!G92</f>
        <v>0</v>
      </c>
      <c r="I118" s="36">
        <f>Calculations!K92</f>
        <v>0</v>
      </c>
      <c r="J118" s="36">
        <f>Calculations!F92</f>
        <v>0</v>
      </c>
      <c r="K118" s="36">
        <f>Calculations!J92</f>
        <v>0</v>
      </c>
      <c r="L118" s="36">
        <f>Calculations!E92</f>
        <v>0</v>
      </c>
      <c r="M118" s="36">
        <f>Calculations!I92</f>
        <v>0</v>
      </c>
      <c r="N118" s="36">
        <f>Calculations!P92</f>
        <v>5.930991439773992</v>
      </c>
      <c r="O118" s="36">
        <f>Calculations!T92</f>
        <v>99.594193738229748</v>
      </c>
      <c r="P118" s="36">
        <f>Calculations!O92</f>
        <v>2.41664034260081E-2</v>
      </c>
      <c r="Q118" s="36">
        <f>Calculations!S92</f>
        <v>0.40580626177025558</v>
      </c>
      <c r="R118" s="36">
        <f>Calculations!N92</f>
        <v>0</v>
      </c>
      <c r="S118" s="36">
        <f>Calculations!R92</f>
        <v>0</v>
      </c>
      <c r="T118" s="36">
        <f>Calculations!M92</f>
        <v>0</v>
      </c>
      <c r="U118" s="36">
        <f>Calculations!Q92</f>
        <v>0</v>
      </c>
      <c r="V118" s="37">
        <f>Calculations!AA92</f>
        <v>0</v>
      </c>
      <c r="W118" s="37">
        <f>Calculations!AB92</f>
        <v>0</v>
      </c>
      <c r="X118" s="37">
        <f>Calculations!AC92</f>
        <v>0</v>
      </c>
      <c r="Y118" s="37">
        <f>Calculations!AD92</f>
        <v>0</v>
      </c>
      <c r="Z118" s="37">
        <f>Calculations!Y92</f>
        <v>0</v>
      </c>
      <c r="AA118" s="37">
        <f>Calculations!Z92</f>
        <v>0</v>
      </c>
      <c r="AB118" s="37">
        <f t="shared" si="3"/>
        <v>2.41664034260081E-2</v>
      </c>
      <c r="AC118" s="37">
        <f t="shared" si="4"/>
        <v>0.40580626177025558</v>
      </c>
      <c r="AD118" s="37">
        <f>Calculations!AF92</f>
        <v>0</v>
      </c>
      <c r="AE118" s="37">
        <f>Calculations!AG92</f>
        <v>0</v>
      </c>
      <c r="AF118" s="37" t="s">
        <v>338</v>
      </c>
      <c r="AG118" s="32" t="s">
        <v>332</v>
      </c>
      <c r="AH118" s="21" t="s">
        <v>317</v>
      </c>
      <c r="AI118" s="20" t="s">
        <v>314</v>
      </c>
      <c r="AJ118" s="26" t="s">
        <v>441</v>
      </c>
      <c r="AK118" s="26" t="s">
        <v>444</v>
      </c>
      <c r="AL118" s="26"/>
      <c r="AM118" s="26" t="s">
        <v>342</v>
      </c>
      <c r="AN118" s="20" t="s">
        <v>352</v>
      </c>
    </row>
    <row r="119" spans="2:40" ht="62.5">
      <c r="B119" s="29" t="str">
        <f>Calculations!A93</f>
        <v>R519</v>
      </c>
      <c r="C119" s="20" t="str">
        <f>Calculations!B93</f>
        <v>Land south of Preston</v>
      </c>
      <c r="D119" s="11" t="str">
        <f>Calculations!C93</f>
        <v>Housing</v>
      </c>
      <c r="E119" s="36">
        <f>Calculations!D93</f>
        <v>18.4472505958</v>
      </c>
      <c r="F119" s="36">
        <f>Calculations!H93</f>
        <v>18.4472505958</v>
      </c>
      <c r="G119" s="36">
        <f>Calculations!L93</f>
        <v>100</v>
      </c>
      <c r="H119" s="36">
        <f>Calculations!G93</f>
        <v>0</v>
      </c>
      <c r="I119" s="36">
        <f>Calculations!K93</f>
        <v>0</v>
      </c>
      <c r="J119" s="36">
        <f>Calculations!F93</f>
        <v>0</v>
      </c>
      <c r="K119" s="36">
        <f>Calculations!J93</f>
        <v>0</v>
      </c>
      <c r="L119" s="36">
        <f>Calculations!E93</f>
        <v>0</v>
      </c>
      <c r="M119" s="36">
        <f>Calculations!I93</f>
        <v>0</v>
      </c>
      <c r="N119" s="36">
        <f>Calculations!P93</f>
        <v>18.24983445960687</v>
      </c>
      <c r="O119" s="36">
        <f>Calculations!T93</f>
        <v>98.929834366547411</v>
      </c>
      <c r="P119" s="36">
        <f>Calculations!O93</f>
        <v>7.62023596211273E-2</v>
      </c>
      <c r="Q119" s="36">
        <f>Calculations!S93</f>
        <v>0.41308247657500119</v>
      </c>
      <c r="R119" s="36">
        <f>Calculations!N93</f>
        <v>6.2377135846837801E-2</v>
      </c>
      <c r="S119" s="36">
        <f>Calculations!R93</f>
        <v>0.33813784619502912</v>
      </c>
      <c r="T119" s="36">
        <f>Calculations!M93</f>
        <v>5.8836640725165298E-2</v>
      </c>
      <c r="U119" s="36">
        <f>Calculations!Q93</f>
        <v>0.31894531068256315</v>
      </c>
      <c r="V119" s="37">
        <f>Calculations!AA93</f>
        <v>0</v>
      </c>
      <c r="W119" s="37">
        <f>Calculations!AB93</f>
        <v>0</v>
      </c>
      <c r="X119" s="37">
        <f>Calculations!AC93</f>
        <v>0</v>
      </c>
      <c r="Y119" s="37">
        <f>Calculations!AD93</f>
        <v>0</v>
      </c>
      <c r="Z119" s="37">
        <f>Calculations!Y93</f>
        <v>0</v>
      </c>
      <c r="AA119" s="37">
        <f>Calculations!Z93</f>
        <v>0</v>
      </c>
      <c r="AB119" s="37">
        <f t="shared" si="3"/>
        <v>7.62023596211273E-2</v>
      </c>
      <c r="AC119" s="37">
        <f t="shared" si="4"/>
        <v>0.41308247657500119</v>
      </c>
      <c r="AD119" s="37">
        <f>Calculations!AF93</f>
        <v>0</v>
      </c>
      <c r="AE119" s="37">
        <f>Calculations!AG93</f>
        <v>0</v>
      </c>
      <c r="AF119" s="37" t="s">
        <v>338</v>
      </c>
      <c r="AG119" s="32" t="s">
        <v>333</v>
      </c>
      <c r="AH119" s="21" t="s">
        <v>317</v>
      </c>
      <c r="AI119" s="20" t="s">
        <v>314</v>
      </c>
      <c r="AJ119" s="26" t="s">
        <v>440</v>
      </c>
      <c r="AK119" s="26" t="s">
        <v>444</v>
      </c>
      <c r="AL119" s="26"/>
      <c r="AM119" s="26" t="s">
        <v>343</v>
      </c>
      <c r="AN119" s="20" t="s">
        <v>353</v>
      </c>
    </row>
    <row r="120" spans="2:40" ht="50">
      <c r="B120" s="29" t="str">
        <f>Calculations!A94</f>
        <v>R520A</v>
      </c>
      <c r="C120" s="20" t="str">
        <f>Calculations!B94</f>
        <v xml:space="preserve">Site 3. Land located between Preston and the A419 </v>
      </c>
      <c r="D120" s="11" t="str">
        <f>Calculations!C94</f>
        <v>Housing</v>
      </c>
      <c r="E120" s="36">
        <f>Calculations!D94</f>
        <v>11.2448763915</v>
      </c>
      <c r="F120" s="36">
        <f>Calculations!H94</f>
        <v>11.2448763915</v>
      </c>
      <c r="G120" s="36">
        <f>Calculations!L94</f>
        <v>100</v>
      </c>
      <c r="H120" s="36">
        <f>Calculations!G94</f>
        <v>0</v>
      </c>
      <c r="I120" s="36">
        <f>Calculations!K94</f>
        <v>0</v>
      </c>
      <c r="J120" s="36">
        <f>Calculations!F94</f>
        <v>0</v>
      </c>
      <c r="K120" s="36">
        <f>Calculations!J94</f>
        <v>0</v>
      </c>
      <c r="L120" s="36">
        <f>Calculations!E94</f>
        <v>0</v>
      </c>
      <c r="M120" s="36">
        <f>Calculations!I94</f>
        <v>0</v>
      </c>
      <c r="N120" s="36">
        <f>Calculations!P94</f>
        <v>11.12713795372944</v>
      </c>
      <c r="O120" s="36">
        <f>Calculations!T94</f>
        <v>98.952959252984243</v>
      </c>
      <c r="P120" s="36">
        <f>Calculations!O94</f>
        <v>6.1595809674576597E-2</v>
      </c>
      <c r="Q120" s="36">
        <f>Calculations!S94</f>
        <v>0.54776777912060337</v>
      </c>
      <c r="R120" s="36">
        <f>Calculations!N94</f>
        <v>3.5244247632474999E-3</v>
      </c>
      <c r="S120" s="36">
        <f>Calculations!R94</f>
        <v>3.1342494488526454E-2</v>
      </c>
      <c r="T120" s="36">
        <f>Calculations!M94</f>
        <v>5.2618203332735598E-2</v>
      </c>
      <c r="U120" s="36">
        <f>Calculations!Q94</f>
        <v>0.46793047340662353</v>
      </c>
      <c r="V120" s="37">
        <f>Calculations!AA94</f>
        <v>0</v>
      </c>
      <c r="W120" s="37">
        <f>Calculations!AB94</f>
        <v>0</v>
      </c>
      <c r="X120" s="37">
        <f>Calculations!AC94</f>
        <v>0</v>
      </c>
      <c r="Y120" s="37">
        <f>Calculations!AD94</f>
        <v>0</v>
      </c>
      <c r="Z120" s="37">
        <f>Calculations!Y94</f>
        <v>0</v>
      </c>
      <c r="AA120" s="37">
        <f>Calculations!Z94</f>
        <v>0</v>
      </c>
      <c r="AB120" s="37">
        <f t="shared" si="3"/>
        <v>6.1595809674576597E-2</v>
      </c>
      <c r="AC120" s="37">
        <f t="shared" si="4"/>
        <v>0.54776777912060337</v>
      </c>
      <c r="AD120" s="37">
        <f>Calculations!AF94</f>
        <v>0</v>
      </c>
      <c r="AE120" s="37">
        <f>Calculations!AG94</f>
        <v>0</v>
      </c>
      <c r="AF120" s="37" t="s">
        <v>338</v>
      </c>
      <c r="AG120" s="32" t="s">
        <v>332</v>
      </c>
      <c r="AH120" s="21" t="s">
        <v>317</v>
      </c>
      <c r="AI120" s="20" t="s">
        <v>314</v>
      </c>
      <c r="AJ120" s="26" t="s">
        <v>440</v>
      </c>
      <c r="AK120" s="26" t="s">
        <v>444</v>
      </c>
      <c r="AL120" s="26"/>
      <c r="AM120" s="26" t="s">
        <v>343</v>
      </c>
      <c r="AN120" s="20" t="s">
        <v>353</v>
      </c>
    </row>
    <row r="121" spans="2:40" ht="50">
      <c r="B121" s="29" t="str">
        <f>Calculations!A95</f>
        <v>R520B</v>
      </c>
      <c r="C121" s="20" t="str">
        <f>Calculations!B95</f>
        <v xml:space="preserve">Site 3. Land located between Preston and the A419 </v>
      </c>
      <c r="D121" s="11" t="str">
        <f>Calculations!C95</f>
        <v>Housing</v>
      </c>
      <c r="E121" s="36">
        <f>Calculations!D95</f>
        <v>5.4690808274</v>
      </c>
      <c r="F121" s="36">
        <f>Calculations!H95</f>
        <v>5.4690808274</v>
      </c>
      <c r="G121" s="36">
        <f>Calculations!L95</f>
        <v>100</v>
      </c>
      <c r="H121" s="36">
        <f>Calculations!G95</f>
        <v>0</v>
      </c>
      <c r="I121" s="36">
        <f>Calculations!K95</f>
        <v>0</v>
      </c>
      <c r="J121" s="36">
        <f>Calculations!F95</f>
        <v>0</v>
      </c>
      <c r="K121" s="36">
        <f>Calculations!J95</f>
        <v>0</v>
      </c>
      <c r="L121" s="36">
        <f>Calculations!E95</f>
        <v>0</v>
      </c>
      <c r="M121" s="36">
        <f>Calculations!I95</f>
        <v>0</v>
      </c>
      <c r="N121" s="36">
        <f>Calculations!P95</f>
        <v>5.4641909249722449</v>
      </c>
      <c r="O121" s="36">
        <f>Calculations!T95</f>
        <v>99.910590050100254</v>
      </c>
      <c r="P121" s="36">
        <f>Calculations!O95</f>
        <v>4.8899024277547099E-3</v>
      </c>
      <c r="Q121" s="36">
        <f>Calculations!S95</f>
        <v>8.9409949899741548E-2</v>
      </c>
      <c r="R121" s="36">
        <f>Calculations!N95</f>
        <v>0</v>
      </c>
      <c r="S121" s="36">
        <f>Calculations!R95</f>
        <v>0</v>
      </c>
      <c r="T121" s="36">
        <f>Calculations!M95</f>
        <v>0</v>
      </c>
      <c r="U121" s="36">
        <f>Calculations!Q95</f>
        <v>0</v>
      </c>
      <c r="V121" s="37">
        <f>Calculations!AA95</f>
        <v>0</v>
      </c>
      <c r="W121" s="37">
        <f>Calculations!AB95</f>
        <v>0</v>
      </c>
      <c r="X121" s="37">
        <f>Calculations!AC95</f>
        <v>0</v>
      </c>
      <c r="Y121" s="37">
        <f>Calculations!AD95</f>
        <v>0</v>
      </c>
      <c r="Z121" s="37">
        <f>Calculations!Y95</f>
        <v>0</v>
      </c>
      <c r="AA121" s="37">
        <f>Calculations!Z95</f>
        <v>0</v>
      </c>
      <c r="AB121" s="37">
        <f t="shared" si="3"/>
        <v>4.8899024277547099E-3</v>
      </c>
      <c r="AC121" s="37">
        <f t="shared" si="4"/>
        <v>8.9409949899741548E-2</v>
      </c>
      <c r="AD121" s="37">
        <f>Calculations!AF95</f>
        <v>0</v>
      </c>
      <c r="AE121" s="37">
        <f>Calculations!AG95</f>
        <v>0</v>
      </c>
      <c r="AF121" s="37" t="s">
        <v>338</v>
      </c>
      <c r="AG121" s="32" t="s">
        <v>332</v>
      </c>
      <c r="AH121" s="21" t="s">
        <v>317</v>
      </c>
      <c r="AI121" s="20" t="s">
        <v>314</v>
      </c>
      <c r="AJ121" s="26" t="s">
        <v>441</v>
      </c>
      <c r="AK121" s="26" t="s">
        <v>444</v>
      </c>
      <c r="AL121" s="26"/>
      <c r="AM121" s="26" t="s">
        <v>342</v>
      </c>
      <c r="AN121" s="20" t="s">
        <v>352</v>
      </c>
    </row>
    <row r="122" spans="2:40" ht="50">
      <c r="B122" s="29" t="str">
        <f>Calculations!A96</f>
        <v>R521</v>
      </c>
      <c r="C122" s="20" t="str">
        <f>Calculations!B96</f>
        <v>Land at Preston (Site 1)</v>
      </c>
      <c r="D122" s="11" t="str">
        <f>Calculations!C96</f>
        <v>Housing</v>
      </c>
      <c r="E122" s="36">
        <f>Calculations!D96</f>
        <v>5.1049649921000002</v>
      </c>
      <c r="F122" s="36">
        <f>Calculations!H96</f>
        <v>5.1049649921000002</v>
      </c>
      <c r="G122" s="36">
        <f>Calculations!L96</f>
        <v>100</v>
      </c>
      <c r="H122" s="36">
        <f>Calculations!G96</f>
        <v>0</v>
      </c>
      <c r="I122" s="36">
        <f>Calculations!K96</f>
        <v>0</v>
      </c>
      <c r="J122" s="36">
        <f>Calculations!F96</f>
        <v>0</v>
      </c>
      <c r="K122" s="36">
        <f>Calculations!J96</f>
        <v>0</v>
      </c>
      <c r="L122" s="36">
        <f>Calculations!E96</f>
        <v>0</v>
      </c>
      <c r="M122" s="36">
        <f>Calculations!I96</f>
        <v>0</v>
      </c>
      <c r="N122" s="36">
        <f>Calculations!P96</f>
        <v>5.0345110895327725</v>
      </c>
      <c r="O122" s="36">
        <f>Calculations!T96</f>
        <v>98.619894501210965</v>
      </c>
      <c r="P122" s="36">
        <f>Calculations!O96</f>
        <v>7.0362660594511503E-2</v>
      </c>
      <c r="Q122" s="36">
        <f>Calculations!S96</f>
        <v>1.3783181805046389</v>
      </c>
      <c r="R122" s="36">
        <f>Calculations!N96</f>
        <v>9.1241972716306905E-5</v>
      </c>
      <c r="S122" s="36">
        <f>Calculations!R96</f>
        <v>1.7873182844055746E-3</v>
      </c>
      <c r="T122" s="36">
        <f>Calculations!M96</f>
        <v>0</v>
      </c>
      <c r="U122" s="36">
        <f>Calculations!Q96</f>
        <v>0</v>
      </c>
      <c r="V122" s="37">
        <f>Calculations!AA96</f>
        <v>0</v>
      </c>
      <c r="W122" s="37">
        <f>Calculations!AB96</f>
        <v>0</v>
      </c>
      <c r="X122" s="37">
        <f>Calculations!AC96</f>
        <v>0</v>
      </c>
      <c r="Y122" s="37">
        <f>Calculations!AD96</f>
        <v>0</v>
      </c>
      <c r="Z122" s="37">
        <f>Calculations!Y96</f>
        <v>0</v>
      </c>
      <c r="AA122" s="37">
        <f>Calculations!Z96</f>
        <v>0</v>
      </c>
      <c r="AB122" s="37">
        <f t="shared" si="3"/>
        <v>7.0362660594511503E-2</v>
      </c>
      <c r="AC122" s="37">
        <f t="shared" si="4"/>
        <v>1.3783181805046389</v>
      </c>
      <c r="AD122" s="37">
        <f>Calculations!AF96</f>
        <v>0</v>
      </c>
      <c r="AE122" s="37">
        <f>Calculations!AG96</f>
        <v>0</v>
      </c>
      <c r="AF122" s="37" t="s">
        <v>338</v>
      </c>
      <c r="AG122" s="32" t="s">
        <v>332</v>
      </c>
      <c r="AH122" s="21" t="s">
        <v>317</v>
      </c>
      <c r="AI122" s="20" t="s">
        <v>314</v>
      </c>
      <c r="AJ122" s="26" t="s">
        <v>440</v>
      </c>
      <c r="AK122" s="26" t="s">
        <v>444</v>
      </c>
      <c r="AL122" s="26"/>
      <c r="AM122" s="26" t="s">
        <v>343</v>
      </c>
      <c r="AN122" s="20" t="s">
        <v>353</v>
      </c>
    </row>
    <row r="123" spans="2:40" ht="50">
      <c r="B123" s="29" t="str">
        <f>Calculations!A97</f>
        <v>R522</v>
      </c>
      <c r="C123" s="20" t="str">
        <f>Calculations!B97</f>
        <v>Land located between Preston and the A419 (Site 2)</v>
      </c>
      <c r="D123" s="11" t="str">
        <f>Calculations!C97</f>
        <v>Housing</v>
      </c>
      <c r="E123" s="36">
        <f>Calculations!D97</f>
        <v>22.575611753099999</v>
      </c>
      <c r="F123" s="36">
        <f>Calculations!H97</f>
        <v>22.575611753099999</v>
      </c>
      <c r="G123" s="36">
        <f>Calculations!L97</f>
        <v>100</v>
      </c>
      <c r="H123" s="36">
        <f>Calculations!G97</f>
        <v>0</v>
      </c>
      <c r="I123" s="36">
        <f>Calculations!K97</f>
        <v>0</v>
      </c>
      <c r="J123" s="36">
        <f>Calculations!F97</f>
        <v>0</v>
      </c>
      <c r="K123" s="36">
        <f>Calculations!J97</f>
        <v>0</v>
      </c>
      <c r="L123" s="36">
        <f>Calculations!E97</f>
        <v>0</v>
      </c>
      <c r="M123" s="36">
        <f>Calculations!I97</f>
        <v>0</v>
      </c>
      <c r="N123" s="36">
        <f>Calculations!P97</f>
        <v>22.281688633828512</v>
      </c>
      <c r="O123" s="36">
        <f>Calculations!T97</f>
        <v>98.69805025668407</v>
      </c>
      <c r="P123" s="36">
        <f>Calculations!O97</f>
        <v>0.213556994875123</v>
      </c>
      <c r="Q123" s="36">
        <f>Calculations!S97</f>
        <v>0.94596326872868963</v>
      </c>
      <c r="R123" s="36">
        <f>Calculations!N97</f>
        <v>4.6115121539853303E-2</v>
      </c>
      <c r="S123" s="36">
        <f>Calculations!R97</f>
        <v>0.20426964302981046</v>
      </c>
      <c r="T123" s="36">
        <f>Calculations!M97</f>
        <v>3.4251002856509997E-2</v>
      </c>
      <c r="U123" s="36">
        <f>Calculations!Q97</f>
        <v>0.15171683155742957</v>
      </c>
      <c r="V123" s="37">
        <f>Calculations!AA97</f>
        <v>0</v>
      </c>
      <c r="W123" s="37">
        <f>Calculations!AB97</f>
        <v>0</v>
      </c>
      <c r="X123" s="37">
        <f>Calculations!AC97</f>
        <v>0</v>
      </c>
      <c r="Y123" s="37">
        <f>Calculations!AD97</f>
        <v>0</v>
      </c>
      <c r="Z123" s="37">
        <f>Calculations!Y97</f>
        <v>0</v>
      </c>
      <c r="AA123" s="37">
        <f>Calculations!Z97</f>
        <v>0</v>
      </c>
      <c r="AB123" s="37">
        <f t="shared" si="3"/>
        <v>0.213556994875123</v>
      </c>
      <c r="AC123" s="37">
        <f t="shared" si="4"/>
        <v>0.94596326872868963</v>
      </c>
      <c r="AD123" s="37">
        <f>Calculations!AF97</f>
        <v>0</v>
      </c>
      <c r="AE123" s="37">
        <f>Calculations!AG97</f>
        <v>0</v>
      </c>
      <c r="AF123" s="37" t="s">
        <v>338</v>
      </c>
      <c r="AG123" s="32" t="s">
        <v>332</v>
      </c>
      <c r="AH123" s="21" t="s">
        <v>317</v>
      </c>
      <c r="AI123" s="20" t="s">
        <v>314</v>
      </c>
      <c r="AJ123" s="26" t="s">
        <v>440</v>
      </c>
      <c r="AK123" s="26" t="s">
        <v>444</v>
      </c>
      <c r="AL123" s="26"/>
      <c r="AM123" s="26" t="s">
        <v>343</v>
      </c>
      <c r="AN123" s="20" t="s">
        <v>353</v>
      </c>
    </row>
    <row r="124" spans="2:40" ht="62.5">
      <c r="B124" s="29" t="str">
        <f>Calculations!A98</f>
        <v>R571A</v>
      </c>
      <c r="C124" s="20" t="str">
        <f>Calculations!B98</f>
        <v>Land at Driffield</v>
      </c>
      <c r="D124" s="11" t="str">
        <f>Calculations!C98</f>
        <v>Housing</v>
      </c>
      <c r="E124" s="36">
        <f>Calculations!D98</f>
        <v>111.3474710447</v>
      </c>
      <c r="F124" s="36">
        <f>Calculations!H98</f>
        <v>111.3474710447</v>
      </c>
      <c r="G124" s="36">
        <f>Calculations!L98</f>
        <v>100</v>
      </c>
      <c r="H124" s="36">
        <f>Calculations!G98</f>
        <v>0</v>
      </c>
      <c r="I124" s="36">
        <f>Calculations!K98</f>
        <v>0</v>
      </c>
      <c r="J124" s="36">
        <f>Calculations!F98</f>
        <v>0</v>
      </c>
      <c r="K124" s="36">
        <f>Calculations!J98</f>
        <v>0</v>
      </c>
      <c r="L124" s="36">
        <f>Calculations!E98</f>
        <v>0</v>
      </c>
      <c r="M124" s="36">
        <f>Calculations!I98</f>
        <v>0</v>
      </c>
      <c r="N124" s="36">
        <f>Calculations!P98</f>
        <v>108.62489383017974</v>
      </c>
      <c r="O124" s="36">
        <f>Calculations!T98</f>
        <v>97.55488185858546</v>
      </c>
      <c r="P124" s="36">
        <f>Calculations!O98</f>
        <v>1.58817246006055</v>
      </c>
      <c r="Q124" s="36">
        <f>Calculations!S98</f>
        <v>1.4263210876365431</v>
      </c>
      <c r="R124" s="36">
        <f>Calculations!N98</f>
        <v>0.44048494024013302</v>
      </c>
      <c r="S124" s="36">
        <f>Calculations!R98</f>
        <v>0.39559492111257927</v>
      </c>
      <c r="T124" s="36">
        <f>Calculations!M98</f>
        <v>0.69391981421957905</v>
      </c>
      <c r="U124" s="36">
        <f>Calculations!Q98</f>
        <v>0.6232021326654178</v>
      </c>
      <c r="V124" s="37">
        <f>Calculations!AA98</f>
        <v>0</v>
      </c>
      <c r="W124" s="37">
        <f>Calculations!AB98</f>
        <v>0</v>
      </c>
      <c r="X124" s="37">
        <f>Calculations!AC98</f>
        <v>0</v>
      </c>
      <c r="Y124" s="37">
        <f>Calculations!AD98</f>
        <v>0</v>
      </c>
      <c r="Z124" s="37">
        <f>Calculations!Y98</f>
        <v>0</v>
      </c>
      <c r="AA124" s="37">
        <f>Calculations!Z98</f>
        <v>0</v>
      </c>
      <c r="AB124" s="37">
        <f t="shared" si="3"/>
        <v>1.58817246006055</v>
      </c>
      <c r="AC124" s="37">
        <f t="shared" si="4"/>
        <v>1.4263210876365431</v>
      </c>
      <c r="AD124" s="37">
        <f>Calculations!AF98</f>
        <v>0</v>
      </c>
      <c r="AE124" s="37">
        <f>Calculations!AG98</f>
        <v>0</v>
      </c>
      <c r="AF124" s="37" t="s">
        <v>338</v>
      </c>
      <c r="AG124" s="32" t="s">
        <v>333</v>
      </c>
      <c r="AH124" s="21" t="s">
        <v>317</v>
      </c>
      <c r="AI124" s="20" t="s">
        <v>314</v>
      </c>
      <c r="AJ124" s="26" t="s">
        <v>440</v>
      </c>
      <c r="AK124" s="26" t="s">
        <v>444</v>
      </c>
      <c r="AL124" s="26"/>
      <c r="AM124" s="26" t="s">
        <v>343</v>
      </c>
      <c r="AN124" s="20" t="s">
        <v>353</v>
      </c>
    </row>
    <row r="125" spans="2:40" ht="50">
      <c r="B125" s="29" t="str">
        <f>Calculations!A99</f>
        <v>R571B</v>
      </c>
      <c r="C125" s="20" t="str">
        <f>Calculations!B99</f>
        <v>Rats Castle Plain</v>
      </c>
      <c r="D125" s="11" t="str">
        <f>Calculations!C99</f>
        <v>Housing</v>
      </c>
      <c r="E125" s="36">
        <f>Calculations!D99</f>
        <v>6.3554104211000002</v>
      </c>
      <c r="F125" s="36">
        <f>Calculations!H99</f>
        <v>6.3554104211000002</v>
      </c>
      <c r="G125" s="36">
        <f>Calculations!L99</f>
        <v>100</v>
      </c>
      <c r="H125" s="36">
        <f>Calculations!G99</f>
        <v>0</v>
      </c>
      <c r="I125" s="36">
        <f>Calculations!K99</f>
        <v>0</v>
      </c>
      <c r="J125" s="36">
        <f>Calculations!F99</f>
        <v>0</v>
      </c>
      <c r="K125" s="36">
        <f>Calculations!J99</f>
        <v>0</v>
      </c>
      <c r="L125" s="36">
        <f>Calculations!E99</f>
        <v>0</v>
      </c>
      <c r="M125" s="36">
        <f>Calculations!I99</f>
        <v>0</v>
      </c>
      <c r="N125" s="36">
        <f>Calculations!P99</f>
        <v>6.3554104211000002</v>
      </c>
      <c r="O125" s="36">
        <f>Calculations!T99</f>
        <v>100</v>
      </c>
      <c r="P125" s="36">
        <f>Calculations!O99</f>
        <v>0</v>
      </c>
      <c r="Q125" s="36">
        <f>Calculations!S99</f>
        <v>0</v>
      </c>
      <c r="R125" s="36">
        <f>Calculations!N99</f>
        <v>0</v>
      </c>
      <c r="S125" s="36">
        <f>Calculations!R99</f>
        <v>0</v>
      </c>
      <c r="T125" s="36">
        <f>Calculations!M99</f>
        <v>0</v>
      </c>
      <c r="U125" s="36">
        <f>Calculations!Q99</f>
        <v>0</v>
      </c>
      <c r="V125" s="37">
        <f>Calculations!AA99</f>
        <v>0</v>
      </c>
      <c r="W125" s="37">
        <f>Calculations!AB99</f>
        <v>0</v>
      </c>
      <c r="X125" s="37">
        <f>Calculations!AC99</f>
        <v>0</v>
      </c>
      <c r="Y125" s="37">
        <f>Calculations!AD99</f>
        <v>0</v>
      </c>
      <c r="Z125" s="37">
        <f>Calculations!Y99</f>
        <v>0</v>
      </c>
      <c r="AA125" s="37">
        <f>Calculations!Z99</f>
        <v>0</v>
      </c>
      <c r="AB125" s="37">
        <f t="shared" si="3"/>
        <v>0</v>
      </c>
      <c r="AC125" s="37">
        <f t="shared" si="4"/>
        <v>0</v>
      </c>
      <c r="AD125" s="37">
        <f>Calculations!AF99</f>
        <v>0</v>
      </c>
      <c r="AE125" s="37">
        <f>Calculations!AG99</f>
        <v>0</v>
      </c>
      <c r="AF125" s="37" t="s">
        <v>336</v>
      </c>
      <c r="AG125" s="32" t="s">
        <v>332</v>
      </c>
      <c r="AH125" s="21" t="s">
        <v>317</v>
      </c>
      <c r="AI125" s="20" t="s">
        <v>320</v>
      </c>
      <c r="AJ125" s="26" t="s">
        <v>439</v>
      </c>
      <c r="AK125" s="26" t="s">
        <v>330</v>
      </c>
      <c r="AL125" s="26"/>
      <c r="AM125" s="26" t="s">
        <v>340</v>
      </c>
      <c r="AN125" s="20" t="s">
        <v>351</v>
      </c>
    </row>
    <row r="126" spans="2:40" ht="62.5">
      <c r="B126" s="29" t="str">
        <f>Calculations!A100</f>
        <v>R583</v>
      </c>
      <c r="C126" s="20" t="str">
        <f>Calculations!B100</f>
        <v>Land north of Ampney Crucis</v>
      </c>
      <c r="D126" s="11" t="str">
        <f>Calculations!C100</f>
        <v>Housing</v>
      </c>
      <c r="E126" s="36">
        <f>Calculations!D100</f>
        <v>84.096993193299994</v>
      </c>
      <c r="F126" s="36">
        <f>Calculations!H100</f>
        <v>84.096993193299994</v>
      </c>
      <c r="G126" s="36">
        <f>Calculations!L100</f>
        <v>100</v>
      </c>
      <c r="H126" s="36">
        <f>Calculations!G100</f>
        <v>0</v>
      </c>
      <c r="I126" s="36">
        <f>Calculations!K100</f>
        <v>0</v>
      </c>
      <c r="J126" s="36">
        <f>Calculations!F100</f>
        <v>0</v>
      </c>
      <c r="K126" s="36">
        <f>Calculations!J100</f>
        <v>0</v>
      </c>
      <c r="L126" s="36">
        <f>Calculations!E100</f>
        <v>0</v>
      </c>
      <c r="M126" s="36">
        <f>Calculations!I100</f>
        <v>0</v>
      </c>
      <c r="N126" s="36">
        <f>Calculations!P100</f>
        <v>83.134174632434394</v>
      </c>
      <c r="O126" s="36">
        <f>Calculations!T100</f>
        <v>98.855109410805539</v>
      </c>
      <c r="P126" s="36">
        <f>Calculations!O100</f>
        <v>0.62749998413612995</v>
      </c>
      <c r="Q126" s="36">
        <f>Calculations!S100</f>
        <v>0.74616221140486971</v>
      </c>
      <c r="R126" s="36">
        <f>Calculations!N100</f>
        <v>0.154065925404786</v>
      </c>
      <c r="S126" s="36">
        <f>Calculations!R100</f>
        <v>0.18320027810109676</v>
      </c>
      <c r="T126" s="36">
        <f>Calculations!M100</f>
        <v>0.18125265132468901</v>
      </c>
      <c r="U126" s="36">
        <f>Calculations!Q100</f>
        <v>0.21552809968850278</v>
      </c>
      <c r="V126" s="37">
        <f>Calculations!AA100</f>
        <v>0</v>
      </c>
      <c r="W126" s="37">
        <f>Calculations!AB100</f>
        <v>0</v>
      </c>
      <c r="X126" s="37">
        <f>Calculations!AC100</f>
        <v>0</v>
      </c>
      <c r="Y126" s="37">
        <f>Calculations!AD100</f>
        <v>0</v>
      </c>
      <c r="Z126" s="37">
        <f>Calculations!Y100</f>
        <v>0</v>
      </c>
      <c r="AA126" s="37">
        <f>Calculations!Z100</f>
        <v>0</v>
      </c>
      <c r="AB126" s="37">
        <f t="shared" si="3"/>
        <v>0.62749998413612995</v>
      </c>
      <c r="AC126" s="37">
        <f t="shared" si="4"/>
        <v>0.74616221140486971</v>
      </c>
      <c r="AD126" s="37">
        <f>Calculations!AF100</f>
        <v>0</v>
      </c>
      <c r="AE126" s="37">
        <f>Calculations!AG100</f>
        <v>0</v>
      </c>
      <c r="AF126" s="37" t="s">
        <v>338</v>
      </c>
      <c r="AG126" s="32" t="s">
        <v>333</v>
      </c>
      <c r="AH126" s="21" t="s">
        <v>317</v>
      </c>
      <c r="AI126" s="20" t="s">
        <v>314</v>
      </c>
      <c r="AJ126" s="26" t="s">
        <v>440</v>
      </c>
      <c r="AK126" s="26" t="s">
        <v>444</v>
      </c>
      <c r="AL126" s="26"/>
      <c r="AM126" s="26" t="s">
        <v>343</v>
      </c>
      <c r="AN126" s="20" t="s">
        <v>353</v>
      </c>
    </row>
    <row r="127" spans="2:40" ht="50">
      <c r="B127" s="29" t="str">
        <f>Calculations!A101</f>
        <v>R591</v>
      </c>
      <c r="C127" s="20" t="str">
        <f>Calculations!B101</f>
        <v>Former Godwin Pumps factory Springfield Road, GL7 5BX</v>
      </c>
      <c r="D127" s="11" t="str">
        <f>Calculations!C101</f>
        <v>Housing</v>
      </c>
      <c r="E127" s="36">
        <f>Calculations!D101</f>
        <v>1.9815231441000001</v>
      </c>
      <c r="F127" s="36">
        <f>Calculations!H101</f>
        <v>1.9815231441000001</v>
      </c>
      <c r="G127" s="36">
        <f>Calculations!L101</f>
        <v>100</v>
      </c>
      <c r="H127" s="36">
        <f>Calculations!G101</f>
        <v>0</v>
      </c>
      <c r="I127" s="36">
        <f>Calculations!K101</f>
        <v>0</v>
      </c>
      <c r="J127" s="36">
        <f>Calculations!F101</f>
        <v>0</v>
      </c>
      <c r="K127" s="36">
        <f>Calculations!J101</f>
        <v>0</v>
      </c>
      <c r="L127" s="36">
        <f>Calculations!E101</f>
        <v>0</v>
      </c>
      <c r="M127" s="36">
        <f>Calculations!I101</f>
        <v>0</v>
      </c>
      <c r="N127" s="36">
        <f>Calculations!P101</f>
        <v>1.9522999903795519</v>
      </c>
      <c r="O127" s="36">
        <f>Calculations!T101</f>
        <v>98.52521764343453</v>
      </c>
      <c r="P127" s="36">
        <f>Calculations!O101</f>
        <v>1.8414589928565601E-2</v>
      </c>
      <c r="Q127" s="36">
        <f>Calculations!S101</f>
        <v>0.92931490522304427</v>
      </c>
      <c r="R127" s="36">
        <f>Calculations!N101</f>
        <v>1.08085637918826E-2</v>
      </c>
      <c r="S127" s="36">
        <f>Calculations!R101</f>
        <v>0.54546745134242702</v>
      </c>
      <c r="T127" s="36">
        <f>Calculations!M101</f>
        <v>0</v>
      </c>
      <c r="U127" s="36">
        <f>Calculations!Q101</f>
        <v>0</v>
      </c>
      <c r="V127" s="37">
        <f>Calculations!AA101</f>
        <v>0</v>
      </c>
      <c r="W127" s="37">
        <f>Calculations!AB101</f>
        <v>0</v>
      </c>
      <c r="X127" s="37">
        <f>Calculations!AC101</f>
        <v>0</v>
      </c>
      <c r="Y127" s="37">
        <f>Calculations!AD101</f>
        <v>0</v>
      </c>
      <c r="Z127" s="37">
        <f>Calculations!Y101</f>
        <v>0</v>
      </c>
      <c r="AA127" s="37">
        <f>Calculations!Z101</f>
        <v>0</v>
      </c>
      <c r="AB127" s="37">
        <f t="shared" si="3"/>
        <v>1.8414589928565601E-2</v>
      </c>
      <c r="AC127" s="37">
        <f t="shared" si="4"/>
        <v>0.92931490522304427</v>
      </c>
      <c r="AD127" s="37">
        <f>Calculations!AF101</f>
        <v>0</v>
      </c>
      <c r="AE127" s="37">
        <f>Calculations!AG101</f>
        <v>0</v>
      </c>
      <c r="AF127" s="37" t="s">
        <v>336</v>
      </c>
      <c r="AG127" s="32" t="s">
        <v>334</v>
      </c>
      <c r="AH127" s="21" t="s">
        <v>317</v>
      </c>
      <c r="AI127" s="20" t="s">
        <v>314</v>
      </c>
      <c r="AJ127" s="26" t="s">
        <v>325</v>
      </c>
      <c r="AK127" s="26" t="s">
        <v>444</v>
      </c>
      <c r="AL127" s="26"/>
      <c r="AM127" s="26" t="s">
        <v>342</v>
      </c>
      <c r="AN127" s="20" t="s">
        <v>352</v>
      </c>
    </row>
    <row r="128" spans="2:40" ht="50">
      <c r="B128" s="29" t="str">
        <f>Calculations!A102</f>
        <v>R592</v>
      </c>
      <c r="C128" s="20" t="str">
        <f>Calculations!B102</f>
        <v>Land at Springfield Road</v>
      </c>
      <c r="D128" s="11" t="str">
        <f>Calculations!C102</f>
        <v>Housing</v>
      </c>
      <c r="E128" s="36">
        <f>Calculations!D102</f>
        <v>1.5046645014</v>
      </c>
      <c r="F128" s="36">
        <f>Calculations!H102</f>
        <v>1.5046645014</v>
      </c>
      <c r="G128" s="36">
        <f>Calculations!L102</f>
        <v>100</v>
      </c>
      <c r="H128" s="36">
        <f>Calculations!G102</f>
        <v>0</v>
      </c>
      <c r="I128" s="36">
        <f>Calculations!K102</f>
        <v>0</v>
      </c>
      <c r="J128" s="36">
        <f>Calculations!F102</f>
        <v>0</v>
      </c>
      <c r="K128" s="36">
        <f>Calculations!J102</f>
        <v>0</v>
      </c>
      <c r="L128" s="36">
        <f>Calculations!E102</f>
        <v>0</v>
      </c>
      <c r="M128" s="36">
        <f>Calculations!I102</f>
        <v>0</v>
      </c>
      <c r="N128" s="36">
        <f>Calculations!P102</f>
        <v>1.4930553040887686</v>
      </c>
      <c r="O128" s="36">
        <f>Calculations!T102</f>
        <v>99.228452768013753</v>
      </c>
      <c r="P128" s="36">
        <f>Calculations!O102</f>
        <v>2.00158562429569E-3</v>
      </c>
      <c r="Q128" s="36">
        <f>Calculations!S102</f>
        <v>0.13302537691514185</v>
      </c>
      <c r="R128" s="36">
        <f>Calculations!N102</f>
        <v>9.6076116869356996E-3</v>
      </c>
      <c r="S128" s="36">
        <f>Calculations!R102</f>
        <v>0.63852185507110681</v>
      </c>
      <c r="T128" s="36">
        <f>Calculations!M102</f>
        <v>0</v>
      </c>
      <c r="U128" s="36">
        <f>Calculations!Q102</f>
        <v>0</v>
      </c>
      <c r="V128" s="37">
        <f>Calculations!AA102</f>
        <v>0</v>
      </c>
      <c r="W128" s="37">
        <f>Calculations!AB102</f>
        <v>0</v>
      </c>
      <c r="X128" s="37">
        <f>Calculations!AC102</f>
        <v>0</v>
      </c>
      <c r="Y128" s="37">
        <f>Calculations!AD102</f>
        <v>0</v>
      </c>
      <c r="Z128" s="37">
        <f>Calculations!Y102</f>
        <v>0</v>
      </c>
      <c r="AA128" s="37">
        <f>Calculations!Z102</f>
        <v>0</v>
      </c>
      <c r="AB128" s="37">
        <f t="shared" si="3"/>
        <v>2.00158562429569E-3</v>
      </c>
      <c r="AC128" s="37">
        <f t="shared" si="4"/>
        <v>0.13302537691514185</v>
      </c>
      <c r="AD128" s="37">
        <f>Calculations!AF102</f>
        <v>0</v>
      </c>
      <c r="AE128" s="37">
        <f>Calculations!AG102</f>
        <v>0</v>
      </c>
      <c r="AF128" s="37" t="s">
        <v>336</v>
      </c>
      <c r="AG128" s="32" t="s">
        <v>334</v>
      </c>
      <c r="AH128" s="21" t="s">
        <v>317</v>
      </c>
      <c r="AI128" s="20" t="s">
        <v>314</v>
      </c>
      <c r="AJ128" s="26" t="s">
        <v>325</v>
      </c>
      <c r="AK128" s="26" t="s">
        <v>444</v>
      </c>
      <c r="AL128" s="26"/>
      <c r="AM128" s="26" t="s">
        <v>342</v>
      </c>
      <c r="AN128" s="20" t="s">
        <v>352</v>
      </c>
    </row>
    <row r="129" spans="2:40" ht="50">
      <c r="B129" s="29" t="str">
        <f>Calculations!A103</f>
        <v>R607</v>
      </c>
      <c r="C129" s="20" t="str">
        <f>Calculations!B103</f>
        <v>Land north of London Road</v>
      </c>
      <c r="D129" s="11" t="str">
        <f>Calculations!C103</f>
        <v>Housing</v>
      </c>
      <c r="E129" s="36">
        <f>Calculations!D103</f>
        <v>1.0644977872000001</v>
      </c>
      <c r="F129" s="36">
        <f>Calculations!H103</f>
        <v>1.0644977872000001</v>
      </c>
      <c r="G129" s="36">
        <f>Calculations!L103</f>
        <v>100</v>
      </c>
      <c r="H129" s="36">
        <f>Calculations!G103</f>
        <v>0</v>
      </c>
      <c r="I129" s="36">
        <f>Calculations!K103</f>
        <v>0</v>
      </c>
      <c r="J129" s="36">
        <f>Calculations!F103</f>
        <v>0</v>
      </c>
      <c r="K129" s="36">
        <f>Calculations!J103</f>
        <v>0</v>
      </c>
      <c r="L129" s="36">
        <f>Calculations!E103</f>
        <v>0</v>
      </c>
      <c r="M129" s="36">
        <f>Calculations!I103</f>
        <v>0</v>
      </c>
      <c r="N129" s="36">
        <f>Calculations!P103</f>
        <v>0.94612662848151474</v>
      </c>
      <c r="O129" s="36">
        <f>Calculations!T103</f>
        <v>88.880093491801176</v>
      </c>
      <c r="P129" s="36">
        <f>Calculations!O103</f>
        <v>4.2399687406696702E-2</v>
      </c>
      <c r="Q129" s="36">
        <f>Calculations!S103</f>
        <v>3.9830695673142404</v>
      </c>
      <c r="R129" s="36">
        <f>Calculations!N103</f>
        <v>9.6076334323079195E-3</v>
      </c>
      <c r="S129" s="36">
        <f>Calculations!R103</f>
        <v>0.90255081295935247</v>
      </c>
      <c r="T129" s="36">
        <f>Calculations!M103</f>
        <v>6.6363837879480705E-2</v>
      </c>
      <c r="U129" s="36">
        <f>Calculations!Q103</f>
        <v>6.2342861279252366</v>
      </c>
      <c r="V129" s="37">
        <f>Calculations!AA103</f>
        <v>0</v>
      </c>
      <c r="W129" s="37">
        <f>Calculations!AB103</f>
        <v>0</v>
      </c>
      <c r="X129" s="37">
        <f>Calculations!AC103</f>
        <v>0</v>
      </c>
      <c r="Y129" s="37">
        <f>Calculations!AD103</f>
        <v>0</v>
      </c>
      <c r="Z129" s="37">
        <f>Calculations!Y103</f>
        <v>0</v>
      </c>
      <c r="AA129" s="37">
        <f>Calculations!Z103</f>
        <v>0</v>
      </c>
      <c r="AB129" s="37">
        <f t="shared" si="3"/>
        <v>4.2399687406696702E-2</v>
      </c>
      <c r="AC129" s="37">
        <f t="shared" si="4"/>
        <v>3.9830695673142404</v>
      </c>
      <c r="AD129" s="37">
        <f>Calculations!AF103</f>
        <v>0</v>
      </c>
      <c r="AE129" s="37">
        <f>Calculations!AG103</f>
        <v>0</v>
      </c>
      <c r="AF129" s="37" t="s">
        <v>336</v>
      </c>
      <c r="AG129" s="32" t="s">
        <v>332</v>
      </c>
      <c r="AH129" s="21" t="s">
        <v>317</v>
      </c>
      <c r="AI129" s="20" t="s">
        <v>314</v>
      </c>
      <c r="AJ129" s="26" t="s">
        <v>435</v>
      </c>
      <c r="AK129" s="26" t="s">
        <v>444</v>
      </c>
      <c r="AL129" s="26"/>
      <c r="AM129" s="26" t="s">
        <v>342</v>
      </c>
      <c r="AN129" s="20" t="s">
        <v>352</v>
      </c>
    </row>
    <row r="130" spans="2:40" ht="50">
      <c r="B130" s="29" t="str">
        <f>Calculations!A104</f>
        <v>R634</v>
      </c>
      <c r="C130" s="20" t="str">
        <f>Calculations!B104</f>
        <v>Land south of Blackthorns</v>
      </c>
      <c r="D130" s="11" t="str">
        <f>Calculations!C104</f>
        <v>Housing</v>
      </c>
      <c r="E130" s="36">
        <f>Calculations!D104</f>
        <v>0.81475814700000004</v>
      </c>
      <c r="F130" s="36">
        <f>Calculations!H104</f>
        <v>0.81475814700000004</v>
      </c>
      <c r="G130" s="36">
        <f>Calculations!L104</f>
        <v>100</v>
      </c>
      <c r="H130" s="36">
        <f>Calculations!G104</f>
        <v>0</v>
      </c>
      <c r="I130" s="36">
        <f>Calculations!K104</f>
        <v>0</v>
      </c>
      <c r="J130" s="36">
        <f>Calculations!F104</f>
        <v>0</v>
      </c>
      <c r="K130" s="36">
        <f>Calculations!J104</f>
        <v>0</v>
      </c>
      <c r="L130" s="36">
        <f>Calculations!E104</f>
        <v>0</v>
      </c>
      <c r="M130" s="36">
        <f>Calculations!I104</f>
        <v>0</v>
      </c>
      <c r="N130" s="36">
        <f>Calculations!P104</f>
        <v>0.81475814700000004</v>
      </c>
      <c r="O130" s="36">
        <f>Calculations!T104</f>
        <v>100</v>
      </c>
      <c r="P130" s="36">
        <f>Calculations!O104</f>
        <v>0</v>
      </c>
      <c r="Q130" s="36">
        <f>Calculations!S104</f>
        <v>0</v>
      </c>
      <c r="R130" s="36">
        <f>Calculations!N104</f>
        <v>0</v>
      </c>
      <c r="S130" s="36">
        <f>Calculations!R104</f>
        <v>0</v>
      </c>
      <c r="T130" s="36">
        <f>Calculations!M104</f>
        <v>0</v>
      </c>
      <c r="U130" s="36">
        <f>Calculations!Q104</f>
        <v>0</v>
      </c>
      <c r="V130" s="37">
        <f>Calculations!AA104</f>
        <v>0</v>
      </c>
      <c r="W130" s="37">
        <f>Calculations!AB104</f>
        <v>0</v>
      </c>
      <c r="X130" s="37">
        <f>Calculations!AC104</f>
        <v>0</v>
      </c>
      <c r="Y130" s="37">
        <f>Calculations!AD104</f>
        <v>0</v>
      </c>
      <c r="Z130" s="37">
        <f>Calculations!Y104</f>
        <v>0</v>
      </c>
      <c r="AA130" s="37">
        <f>Calculations!Z104</f>
        <v>0</v>
      </c>
      <c r="AB130" s="37">
        <f t="shared" si="3"/>
        <v>0</v>
      </c>
      <c r="AC130" s="37">
        <f t="shared" si="4"/>
        <v>0</v>
      </c>
      <c r="AD130" s="37">
        <f>Calculations!AF104</f>
        <v>0</v>
      </c>
      <c r="AE130" s="37">
        <f>Calculations!AG104</f>
        <v>0</v>
      </c>
      <c r="AF130" s="37" t="s">
        <v>336</v>
      </c>
      <c r="AG130" s="32" t="s">
        <v>332</v>
      </c>
      <c r="AH130" s="21" t="s">
        <v>317</v>
      </c>
      <c r="AI130" s="20" t="s">
        <v>320</v>
      </c>
      <c r="AJ130" s="26" t="s">
        <v>439</v>
      </c>
      <c r="AK130" s="26" t="s">
        <v>330</v>
      </c>
      <c r="AL130" s="26"/>
      <c r="AM130" s="26" t="s">
        <v>340</v>
      </c>
      <c r="AN130" s="20" t="s">
        <v>351</v>
      </c>
    </row>
    <row r="131" spans="2:40" ht="50">
      <c r="B131" s="29" t="str">
        <f>Calculations!A105</f>
        <v>R635</v>
      </c>
      <c r="C131" s="20" t="str">
        <f>Calculations!B105</f>
        <v>Land south of Church Farm</v>
      </c>
      <c r="D131" s="11" t="str">
        <f>Calculations!C105</f>
        <v>Housing</v>
      </c>
      <c r="E131" s="36">
        <f>Calculations!D105</f>
        <v>2.2728840750999999</v>
      </c>
      <c r="F131" s="36">
        <f>Calculations!H105</f>
        <v>2.2728840750999999</v>
      </c>
      <c r="G131" s="36">
        <f>Calculations!L105</f>
        <v>100</v>
      </c>
      <c r="H131" s="36">
        <f>Calculations!G105</f>
        <v>0</v>
      </c>
      <c r="I131" s="36">
        <f>Calculations!K105</f>
        <v>0</v>
      </c>
      <c r="J131" s="36">
        <f>Calculations!F105</f>
        <v>0</v>
      </c>
      <c r="K131" s="36">
        <f>Calculations!J105</f>
        <v>0</v>
      </c>
      <c r="L131" s="36">
        <f>Calculations!E105</f>
        <v>0</v>
      </c>
      <c r="M131" s="36">
        <f>Calculations!I105</f>
        <v>0</v>
      </c>
      <c r="N131" s="36">
        <f>Calculations!P105</f>
        <v>2.2728840750999999</v>
      </c>
      <c r="O131" s="36">
        <f>Calculations!T105</f>
        <v>100</v>
      </c>
      <c r="P131" s="36">
        <f>Calculations!O105</f>
        <v>0</v>
      </c>
      <c r="Q131" s="36">
        <f>Calculations!S105</f>
        <v>0</v>
      </c>
      <c r="R131" s="36">
        <f>Calculations!N105</f>
        <v>0</v>
      </c>
      <c r="S131" s="36">
        <f>Calculations!R105</f>
        <v>0</v>
      </c>
      <c r="T131" s="36">
        <f>Calculations!M105</f>
        <v>0</v>
      </c>
      <c r="U131" s="36">
        <f>Calculations!Q105</f>
        <v>0</v>
      </c>
      <c r="V131" s="37">
        <f>Calculations!AA105</f>
        <v>0</v>
      </c>
      <c r="W131" s="37">
        <f>Calculations!AB105</f>
        <v>0</v>
      </c>
      <c r="X131" s="37">
        <f>Calculations!AC105</f>
        <v>0</v>
      </c>
      <c r="Y131" s="37">
        <f>Calculations!AD105</f>
        <v>0</v>
      </c>
      <c r="Z131" s="37">
        <f>Calculations!Y105</f>
        <v>0</v>
      </c>
      <c r="AA131" s="37">
        <f>Calculations!Z105</f>
        <v>0</v>
      </c>
      <c r="AB131" s="37">
        <f t="shared" si="3"/>
        <v>0</v>
      </c>
      <c r="AC131" s="37">
        <f t="shared" si="4"/>
        <v>0</v>
      </c>
      <c r="AD131" s="37">
        <f>Calculations!AF105</f>
        <v>0</v>
      </c>
      <c r="AE131" s="37">
        <f>Calculations!AG105</f>
        <v>0</v>
      </c>
      <c r="AF131" s="37" t="s">
        <v>336</v>
      </c>
      <c r="AG131" s="32" t="s">
        <v>332</v>
      </c>
      <c r="AH131" s="21" t="s">
        <v>317</v>
      </c>
      <c r="AI131" s="20" t="s">
        <v>320</v>
      </c>
      <c r="AJ131" s="26" t="s">
        <v>439</v>
      </c>
      <c r="AK131" s="26" t="s">
        <v>330</v>
      </c>
      <c r="AL131" s="26"/>
      <c r="AM131" s="26" t="s">
        <v>340</v>
      </c>
      <c r="AN131" s="20" t="s">
        <v>351</v>
      </c>
    </row>
    <row r="132" spans="2:40" ht="50">
      <c r="B132" s="29" t="str">
        <f>Calculations!A106</f>
        <v>R636</v>
      </c>
      <c r="C132" s="20" t="str">
        <f>Calculations!B106</f>
        <v>Land south of Preston House</v>
      </c>
      <c r="D132" s="11" t="str">
        <f>Calculations!C106</f>
        <v>Housing</v>
      </c>
      <c r="E132" s="36">
        <f>Calculations!D106</f>
        <v>2.2151149923000002</v>
      </c>
      <c r="F132" s="36">
        <f>Calculations!H106</f>
        <v>2.2151149923000002</v>
      </c>
      <c r="G132" s="36">
        <f>Calculations!L106</f>
        <v>100</v>
      </c>
      <c r="H132" s="36">
        <f>Calculations!G106</f>
        <v>0</v>
      </c>
      <c r="I132" s="36">
        <f>Calculations!K106</f>
        <v>0</v>
      </c>
      <c r="J132" s="36">
        <f>Calculations!F106</f>
        <v>0</v>
      </c>
      <c r="K132" s="36">
        <f>Calculations!J106</f>
        <v>0</v>
      </c>
      <c r="L132" s="36">
        <f>Calculations!E106</f>
        <v>0</v>
      </c>
      <c r="M132" s="36">
        <f>Calculations!I106</f>
        <v>0</v>
      </c>
      <c r="N132" s="36">
        <f>Calculations!P106</f>
        <v>1.9567523784538532</v>
      </c>
      <c r="O132" s="36">
        <f>Calculations!T106</f>
        <v>88.336379161161133</v>
      </c>
      <c r="P132" s="36">
        <f>Calculations!O106</f>
        <v>0.258362613846147</v>
      </c>
      <c r="Q132" s="36">
        <f>Calculations!S106</f>
        <v>11.663620838838877</v>
      </c>
      <c r="R132" s="36">
        <f>Calculations!N106</f>
        <v>0</v>
      </c>
      <c r="S132" s="36">
        <f>Calculations!R106</f>
        <v>0</v>
      </c>
      <c r="T132" s="36">
        <f>Calculations!M106</f>
        <v>0</v>
      </c>
      <c r="U132" s="36">
        <f>Calculations!Q106</f>
        <v>0</v>
      </c>
      <c r="V132" s="37">
        <f>Calculations!AA106</f>
        <v>0</v>
      </c>
      <c r="W132" s="37">
        <f>Calculations!AB106</f>
        <v>0</v>
      </c>
      <c r="X132" s="37">
        <f>Calculations!AC106</f>
        <v>0</v>
      </c>
      <c r="Y132" s="37">
        <f>Calculations!AD106</f>
        <v>0</v>
      </c>
      <c r="Z132" s="37">
        <f>Calculations!Y106</f>
        <v>0</v>
      </c>
      <c r="AA132" s="37">
        <f>Calculations!Z106</f>
        <v>0</v>
      </c>
      <c r="AB132" s="37">
        <f t="shared" si="3"/>
        <v>0.258362613846147</v>
      </c>
      <c r="AC132" s="37">
        <f t="shared" si="4"/>
        <v>11.663620838838877</v>
      </c>
      <c r="AD132" s="37">
        <f>Calculations!AF106</f>
        <v>0</v>
      </c>
      <c r="AE132" s="37">
        <f>Calculations!AG106</f>
        <v>0</v>
      </c>
      <c r="AF132" s="37" t="s">
        <v>338</v>
      </c>
      <c r="AG132" s="32" t="s">
        <v>332</v>
      </c>
      <c r="AH132" s="21" t="s">
        <v>317</v>
      </c>
      <c r="AI132" s="20" t="s">
        <v>314</v>
      </c>
      <c r="AJ132" s="26" t="s">
        <v>441</v>
      </c>
      <c r="AK132" s="26" t="s">
        <v>444</v>
      </c>
      <c r="AL132" s="26"/>
      <c r="AM132" s="26" t="s">
        <v>342</v>
      </c>
      <c r="AN132" s="20" t="s">
        <v>352</v>
      </c>
    </row>
    <row r="133" spans="2:40" ht="50">
      <c r="B133" s="29" t="str">
        <f>Calculations!A107</f>
        <v>R637</v>
      </c>
      <c r="C133" s="20" t="str">
        <f>Calculations!B107</f>
        <v>Land west of Harnpit to Witpit Lane</v>
      </c>
      <c r="D133" s="11" t="str">
        <f>Calculations!C107</f>
        <v>Housing</v>
      </c>
      <c r="E133" s="36">
        <f>Calculations!D107</f>
        <v>2.6194431882</v>
      </c>
      <c r="F133" s="36">
        <f>Calculations!H107</f>
        <v>2.6194431882</v>
      </c>
      <c r="G133" s="36">
        <f>Calculations!L107</f>
        <v>100</v>
      </c>
      <c r="H133" s="36">
        <f>Calculations!G107</f>
        <v>0</v>
      </c>
      <c r="I133" s="36">
        <f>Calculations!K107</f>
        <v>0</v>
      </c>
      <c r="J133" s="36">
        <f>Calculations!F107</f>
        <v>0</v>
      </c>
      <c r="K133" s="36">
        <f>Calculations!J107</f>
        <v>0</v>
      </c>
      <c r="L133" s="36">
        <f>Calculations!E107</f>
        <v>0</v>
      </c>
      <c r="M133" s="36">
        <f>Calculations!I107</f>
        <v>0</v>
      </c>
      <c r="N133" s="36">
        <f>Calculations!P107</f>
        <v>2.4097764268739836</v>
      </c>
      <c r="O133" s="36">
        <f>Calculations!T107</f>
        <v>91.99575076602089</v>
      </c>
      <c r="P133" s="36">
        <f>Calculations!O107</f>
        <v>0.179642840328822</v>
      </c>
      <c r="Q133" s="36">
        <f>Calculations!S107</f>
        <v>6.858054457453874</v>
      </c>
      <c r="R133" s="36">
        <f>Calculations!N107</f>
        <v>1.80143525946783E-2</v>
      </c>
      <c r="S133" s="36">
        <f>Calculations!R107</f>
        <v>0.68771686577624169</v>
      </c>
      <c r="T133" s="36">
        <f>Calculations!M107</f>
        <v>1.20095684025161E-2</v>
      </c>
      <c r="U133" s="36">
        <f>Calculations!Q107</f>
        <v>0.45847791074899019</v>
      </c>
      <c r="V133" s="37">
        <f>Calculations!AA107</f>
        <v>0</v>
      </c>
      <c r="W133" s="37">
        <f>Calculations!AB107</f>
        <v>0</v>
      </c>
      <c r="X133" s="37">
        <f>Calculations!AC107</f>
        <v>0</v>
      </c>
      <c r="Y133" s="37">
        <f>Calculations!AD107</f>
        <v>0</v>
      </c>
      <c r="Z133" s="37">
        <f>Calculations!Y107</f>
        <v>0</v>
      </c>
      <c r="AA133" s="37">
        <f>Calculations!Z107</f>
        <v>0</v>
      </c>
      <c r="AB133" s="37">
        <f t="shared" si="3"/>
        <v>0.179642840328822</v>
      </c>
      <c r="AC133" s="37">
        <f t="shared" si="4"/>
        <v>6.858054457453874</v>
      </c>
      <c r="AD133" s="37">
        <f>Calculations!AF107</f>
        <v>0</v>
      </c>
      <c r="AE133" s="37">
        <f>Calculations!AG107</f>
        <v>0</v>
      </c>
      <c r="AF133" s="37" t="s">
        <v>338</v>
      </c>
      <c r="AG133" s="32" t="s">
        <v>332</v>
      </c>
      <c r="AH133" s="21" t="s">
        <v>317</v>
      </c>
      <c r="AI133" s="20" t="s">
        <v>314</v>
      </c>
      <c r="AJ133" s="26" t="s">
        <v>440</v>
      </c>
      <c r="AK133" s="26" t="s">
        <v>444</v>
      </c>
      <c r="AL133" s="26"/>
      <c r="AM133" s="26" t="s">
        <v>343</v>
      </c>
      <c r="AN133" s="20" t="s">
        <v>353</v>
      </c>
    </row>
    <row r="134" spans="2:40" ht="50">
      <c r="B134" s="29" t="str">
        <f>Calculations!A108</f>
        <v>R638</v>
      </c>
      <c r="C134" s="20" t="str">
        <f>Calculations!B108</f>
        <v>Land around Foxleaze</v>
      </c>
      <c r="D134" s="11" t="str">
        <f>Calculations!C108</f>
        <v>Housing</v>
      </c>
      <c r="E134" s="36">
        <f>Calculations!D108</f>
        <v>13.322186331499999</v>
      </c>
      <c r="F134" s="36">
        <f>Calculations!H108</f>
        <v>13.322186331499999</v>
      </c>
      <c r="G134" s="36">
        <f>Calculations!L108</f>
        <v>100</v>
      </c>
      <c r="H134" s="36">
        <f>Calculations!G108</f>
        <v>0</v>
      </c>
      <c r="I134" s="36">
        <f>Calculations!K108</f>
        <v>0</v>
      </c>
      <c r="J134" s="36">
        <f>Calculations!F108</f>
        <v>0</v>
      </c>
      <c r="K134" s="36">
        <f>Calculations!J108</f>
        <v>0</v>
      </c>
      <c r="L134" s="36">
        <f>Calculations!E108</f>
        <v>0</v>
      </c>
      <c r="M134" s="36">
        <f>Calculations!I108</f>
        <v>0</v>
      </c>
      <c r="N134" s="36">
        <f>Calculations!P108</f>
        <v>13.010078444401374</v>
      </c>
      <c r="O134" s="36">
        <f>Calculations!T108</f>
        <v>97.657232234016618</v>
      </c>
      <c r="P134" s="36">
        <f>Calculations!O108</f>
        <v>0.29969800058864099</v>
      </c>
      <c r="Q134" s="36">
        <f>Calculations!S108</f>
        <v>2.2496157397229313</v>
      </c>
      <c r="R134" s="36">
        <f>Calculations!N108</f>
        <v>1.24098865099838E-2</v>
      </c>
      <c r="S134" s="36">
        <f>Calculations!R108</f>
        <v>9.3152026260441292E-2</v>
      </c>
      <c r="T134" s="36">
        <f>Calculations!M108</f>
        <v>0</v>
      </c>
      <c r="U134" s="36">
        <f>Calculations!Q108</f>
        <v>0</v>
      </c>
      <c r="V134" s="37">
        <f>Calculations!AA108</f>
        <v>0</v>
      </c>
      <c r="W134" s="37">
        <f>Calculations!AB108</f>
        <v>0</v>
      </c>
      <c r="X134" s="37">
        <f>Calculations!AC108</f>
        <v>0</v>
      </c>
      <c r="Y134" s="37">
        <f>Calculations!AD108</f>
        <v>0</v>
      </c>
      <c r="Z134" s="37">
        <f>Calculations!Y108</f>
        <v>0</v>
      </c>
      <c r="AA134" s="37">
        <f>Calculations!Z108</f>
        <v>0</v>
      </c>
      <c r="AB134" s="37">
        <f t="shared" si="3"/>
        <v>0.29969800058864099</v>
      </c>
      <c r="AC134" s="37">
        <f t="shared" si="4"/>
        <v>2.2496157397229313</v>
      </c>
      <c r="AD134" s="37">
        <f>Calculations!AF108</f>
        <v>0</v>
      </c>
      <c r="AE134" s="37">
        <f>Calculations!AG108</f>
        <v>0</v>
      </c>
      <c r="AF134" s="37" t="s">
        <v>338</v>
      </c>
      <c r="AG134" s="32" t="s">
        <v>332</v>
      </c>
      <c r="AH134" s="21" t="s">
        <v>317</v>
      </c>
      <c r="AI134" s="20" t="s">
        <v>314</v>
      </c>
      <c r="AJ134" s="26" t="s">
        <v>440</v>
      </c>
      <c r="AK134" s="26" t="s">
        <v>444</v>
      </c>
      <c r="AL134" s="26"/>
      <c r="AM134" s="26" t="s">
        <v>343</v>
      </c>
      <c r="AN134" s="20" t="s">
        <v>353</v>
      </c>
    </row>
    <row r="135" spans="2:40" ht="50">
      <c r="B135" s="29" t="str">
        <f>Calculations!A109</f>
        <v>R639</v>
      </c>
      <c r="C135" s="20" t="str">
        <f>Calculations!B109</f>
        <v>Land west of Ermin Farm buildings</v>
      </c>
      <c r="D135" s="11" t="str">
        <f>Calculations!C109</f>
        <v>Housing</v>
      </c>
      <c r="E135" s="36">
        <f>Calculations!D109</f>
        <v>1.9296801213999999</v>
      </c>
      <c r="F135" s="36">
        <f>Calculations!H109</f>
        <v>1.9296801213999999</v>
      </c>
      <c r="G135" s="36">
        <f>Calculations!L109</f>
        <v>100</v>
      </c>
      <c r="H135" s="36">
        <f>Calculations!G109</f>
        <v>0</v>
      </c>
      <c r="I135" s="36">
        <f>Calculations!K109</f>
        <v>0</v>
      </c>
      <c r="J135" s="36">
        <f>Calculations!F109</f>
        <v>0</v>
      </c>
      <c r="K135" s="36">
        <f>Calculations!J109</f>
        <v>0</v>
      </c>
      <c r="L135" s="36">
        <f>Calculations!E109</f>
        <v>0</v>
      </c>
      <c r="M135" s="36">
        <f>Calculations!I109</f>
        <v>0</v>
      </c>
      <c r="N135" s="36">
        <f>Calculations!P109</f>
        <v>1.9296801213999999</v>
      </c>
      <c r="O135" s="36">
        <f>Calculations!T109</f>
        <v>100</v>
      </c>
      <c r="P135" s="36">
        <f>Calculations!O109</f>
        <v>0</v>
      </c>
      <c r="Q135" s="36">
        <f>Calculations!S109</f>
        <v>0</v>
      </c>
      <c r="R135" s="36">
        <f>Calculations!N109</f>
        <v>0</v>
      </c>
      <c r="S135" s="36">
        <f>Calculations!R109</f>
        <v>0</v>
      </c>
      <c r="T135" s="36">
        <f>Calculations!M109</f>
        <v>0</v>
      </c>
      <c r="U135" s="36">
        <f>Calculations!Q109</f>
        <v>0</v>
      </c>
      <c r="V135" s="37">
        <f>Calculations!AA109</f>
        <v>0</v>
      </c>
      <c r="W135" s="37">
        <f>Calculations!AB109</f>
        <v>0</v>
      </c>
      <c r="X135" s="37">
        <f>Calculations!AC109</f>
        <v>0</v>
      </c>
      <c r="Y135" s="37">
        <f>Calculations!AD109</f>
        <v>0</v>
      </c>
      <c r="Z135" s="37">
        <f>Calculations!Y109</f>
        <v>0</v>
      </c>
      <c r="AA135" s="37">
        <f>Calculations!Z109</f>
        <v>0</v>
      </c>
      <c r="AB135" s="37">
        <f t="shared" si="3"/>
        <v>0</v>
      </c>
      <c r="AC135" s="37">
        <f t="shared" si="4"/>
        <v>0</v>
      </c>
      <c r="AD135" s="37">
        <f>Calculations!AF109</f>
        <v>0</v>
      </c>
      <c r="AE135" s="37">
        <f>Calculations!AG109</f>
        <v>0</v>
      </c>
      <c r="AF135" s="37" t="s">
        <v>336</v>
      </c>
      <c r="AG135" s="32" t="s">
        <v>332</v>
      </c>
      <c r="AH135" s="21" t="s">
        <v>317</v>
      </c>
      <c r="AI135" s="20" t="s">
        <v>320</v>
      </c>
      <c r="AJ135" s="26" t="s">
        <v>439</v>
      </c>
      <c r="AK135" s="26" t="s">
        <v>330</v>
      </c>
      <c r="AL135" s="26"/>
      <c r="AM135" s="26" t="s">
        <v>340</v>
      </c>
      <c r="AN135" s="20" t="s">
        <v>351</v>
      </c>
    </row>
    <row r="136" spans="2:40" ht="50">
      <c r="B136" s="29" t="str">
        <f>Calculations!A110</f>
        <v>R640</v>
      </c>
      <c r="C136" s="20" t="str">
        <f>Calculations!B110</f>
        <v>Land south of Ermin Farm</v>
      </c>
      <c r="D136" s="11" t="str">
        <f>Calculations!C110</f>
        <v>Housing</v>
      </c>
      <c r="E136" s="36">
        <f>Calculations!D110</f>
        <v>6.7928777481999996</v>
      </c>
      <c r="F136" s="36">
        <f>Calculations!H110</f>
        <v>6.7928777481999996</v>
      </c>
      <c r="G136" s="36">
        <f>Calculations!L110</f>
        <v>100</v>
      </c>
      <c r="H136" s="36">
        <f>Calculations!G110</f>
        <v>0</v>
      </c>
      <c r="I136" s="36">
        <f>Calculations!K110</f>
        <v>0</v>
      </c>
      <c r="J136" s="36">
        <f>Calculations!F110</f>
        <v>0</v>
      </c>
      <c r="K136" s="36">
        <f>Calculations!J110</f>
        <v>0</v>
      </c>
      <c r="L136" s="36">
        <f>Calculations!E110</f>
        <v>0</v>
      </c>
      <c r="M136" s="36">
        <f>Calculations!I110</f>
        <v>0</v>
      </c>
      <c r="N136" s="36">
        <f>Calculations!P110</f>
        <v>6.7572592667860256</v>
      </c>
      <c r="O136" s="36">
        <f>Calculations!T110</f>
        <v>99.475649603389201</v>
      </c>
      <c r="P136" s="36">
        <f>Calculations!O110</f>
        <v>1.1999729373511001E-2</v>
      </c>
      <c r="Q136" s="36">
        <f>Calculations!S110</f>
        <v>0.17665163158119149</v>
      </c>
      <c r="R136" s="36">
        <f>Calculations!N110</f>
        <v>1.1609156426744399E-2</v>
      </c>
      <c r="S136" s="36">
        <f>Calculations!R110</f>
        <v>0.1709018895536672</v>
      </c>
      <c r="T136" s="36">
        <f>Calculations!M110</f>
        <v>1.20095956137189E-2</v>
      </c>
      <c r="U136" s="36">
        <f>Calculations!Q110</f>
        <v>0.17679687547595338</v>
      </c>
      <c r="V136" s="37">
        <f>Calculations!AA110</f>
        <v>0</v>
      </c>
      <c r="W136" s="37">
        <f>Calculations!AB110</f>
        <v>0</v>
      </c>
      <c r="X136" s="37">
        <f>Calculations!AC110</f>
        <v>0</v>
      </c>
      <c r="Y136" s="37">
        <f>Calculations!AD110</f>
        <v>0</v>
      </c>
      <c r="Z136" s="37">
        <f>Calculations!Y110</f>
        <v>0</v>
      </c>
      <c r="AA136" s="37">
        <f>Calculations!Z110</f>
        <v>0</v>
      </c>
      <c r="AB136" s="37">
        <f t="shared" si="3"/>
        <v>1.1999729373511001E-2</v>
      </c>
      <c r="AC136" s="37">
        <f t="shared" si="4"/>
        <v>0.17665163158119149</v>
      </c>
      <c r="AD136" s="37">
        <f>Calculations!AF110</f>
        <v>0</v>
      </c>
      <c r="AE136" s="37">
        <f>Calculations!AG110</f>
        <v>0</v>
      </c>
      <c r="AF136" s="37" t="s">
        <v>336</v>
      </c>
      <c r="AG136" s="32" t="s">
        <v>332</v>
      </c>
      <c r="AH136" s="21" t="s">
        <v>317</v>
      </c>
      <c r="AI136" s="20" t="s">
        <v>314</v>
      </c>
      <c r="AJ136" s="26" t="s">
        <v>435</v>
      </c>
      <c r="AK136" s="26" t="s">
        <v>444</v>
      </c>
      <c r="AL136" s="26"/>
      <c r="AM136" s="26" t="s">
        <v>342</v>
      </c>
      <c r="AN136" s="20" t="s">
        <v>352</v>
      </c>
    </row>
    <row r="137" spans="2:40" ht="25">
      <c r="B137" s="29" t="str">
        <f>Calculations!A111</f>
        <v>S14B</v>
      </c>
      <c r="C137" s="20" t="str">
        <f>Calculations!B111</f>
        <v>Land off Oddington Road (A436) (remaining land after 23/01513/FUL)</v>
      </c>
      <c r="D137" s="11" t="str">
        <f>Calculations!C111</f>
        <v>Housing</v>
      </c>
      <c r="E137" s="36">
        <f>Calculations!D111</f>
        <v>0.29275487410000001</v>
      </c>
      <c r="F137" s="36">
        <f>Calculations!H111</f>
        <v>0.29275487410000001</v>
      </c>
      <c r="G137" s="36">
        <f>Calculations!L111</f>
        <v>100</v>
      </c>
      <c r="H137" s="36">
        <f>Calculations!G111</f>
        <v>0</v>
      </c>
      <c r="I137" s="36">
        <f>Calculations!K111</f>
        <v>0</v>
      </c>
      <c r="J137" s="36">
        <f>Calculations!F111</f>
        <v>0</v>
      </c>
      <c r="K137" s="36">
        <f>Calculations!J111</f>
        <v>0</v>
      </c>
      <c r="L137" s="36">
        <f>Calculations!E111</f>
        <v>0</v>
      </c>
      <c r="M137" s="36">
        <f>Calculations!I111</f>
        <v>0</v>
      </c>
      <c r="N137" s="36">
        <f>Calculations!P111</f>
        <v>0.29275487410000001</v>
      </c>
      <c r="O137" s="36">
        <f>Calculations!T111</f>
        <v>100</v>
      </c>
      <c r="P137" s="36">
        <f>Calculations!O111</f>
        <v>0</v>
      </c>
      <c r="Q137" s="36">
        <f>Calculations!S111</f>
        <v>0</v>
      </c>
      <c r="R137" s="36">
        <f>Calculations!N111</f>
        <v>0</v>
      </c>
      <c r="S137" s="36">
        <f>Calculations!R111</f>
        <v>0</v>
      </c>
      <c r="T137" s="36">
        <f>Calculations!M111</f>
        <v>0</v>
      </c>
      <c r="U137" s="36">
        <f>Calculations!Q111</f>
        <v>0</v>
      </c>
      <c r="V137" s="37">
        <f>Calculations!AA111</f>
        <v>0</v>
      </c>
      <c r="W137" s="37">
        <f>Calculations!AB111</f>
        <v>0</v>
      </c>
      <c r="X137" s="37">
        <f>Calculations!AC111</f>
        <v>0</v>
      </c>
      <c r="Y137" s="37">
        <f>Calculations!AD111</f>
        <v>0</v>
      </c>
      <c r="Z137" s="37">
        <f>Calculations!Y111</f>
        <v>0</v>
      </c>
      <c r="AA137" s="37">
        <f>Calculations!Z111</f>
        <v>0</v>
      </c>
      <c r="AB137" s="37">
        <f t="shared" si="3"/>
        <v>0</v>
      </c>
      <c r="AC137" s="37">
        <f t="shared" si="4"/>
        <v>0</v>
      </c>
      <c r="AD137" s="37">
        <f>Calculations!AF111</f>
        <v>0</v>
      </c>
      <c r="AE137" s="37">
        <f>Calculations!AG111</f>
        <v>0</v>
      </c>
      <c r="AF137" s="37" t="s">
        <v>336</v>
      </c>
      <c r="AG137" s="32" t="s">
        <v>334</v>
      </c>
      <c r="AH137" s="21" t="s">
        <v>317</v>
      </c>
      <c r="AI137" s="20" t="s">
        <v>321</v>
      </c>
      <c r="AJ137" s="26" t="s">
        <v>327</v>
      </c>
      <c r="AK137" s="26" t="s">
        <v>328</v>
      </c>
      <c r="AL137" s="26"/>
      <c r="AM137" s="26" t="s">
        <v>346</v>
      </c>
      <c r="AN137" s="20" t="s">
        <v>351</v>
      </c>
    </row>
    <row r="138" spans="2:40" ht="50">
      <c r="B138" s="29" t="str">
        <f>Calculations!A112</f>
        <v>S55B</v>
      </c>
      <c r="C138" s="20" t="str">
        <f>Calculations!B112</f>
        <v>Land adjoining Tall Trees, Oddington Road</v>
      </c>
      <c r="D138" s="11" t="str">
        <f>Calculations!C112</f>
        <v>Housing</v>
      </c>
      <c r="E138" s="36">
        <f>Calculations!D112</f>
        <v>0.57995008130000003</v>
      </c>
      <c r="F138" s="36">
        <f>Calculations!H112</f>
        <v>0.57995008130000003</v>
      </c>
      <c r="G138" s="36">
        <f>Calculations!L112</f>
        <v>100</v>
      </c>
      <c r="H138" s="36">
        <f>Calculations!G112</f>
        <v>0</v>
      </c>
      <c r="I138" s="36">
        <f>Calculations!K112</f>
        <v>0</v>
      </c>
      <c r="J138" s="36">
        <f>Calculations!F112</f>
        <v>0</v>
      </c>
      <c r="K138" s="36">
        <f>Calculations!J112</f>
        <v>0</v>
      </c>
      <c r="L138" s="36">
        <f>Calculations!E112</f>
        <v>0</v>
      </c>
      <c r="M138" s="36">
        <f>Calculations!I112</f>
        <v>0</v>
      </c>
      <c r="N138" s="36">
        <f>Calculations!P112</f>
        <v>0.56906339607614953</v>
      </c>
      <c r="O138" s="36">
        <f>Calculations!T112</f>
        <v>98.122823743821669</v>
      </c>
      <c r="P138" s="36">
        <f>Calculations!O112</f>
        <v>7.6423683998051196E-3</v>
      </c>
      <c r="Q138" s="36">
        <f>Calculations!S112</f>
        <v>1.3177631396609513</v>
      </c>
      <c r="R138" s="36">
        <f>Calculations!N112</f>
        <v>3.1861884734274998E-3</v>
      </c>
      <c r="S138" s="36">
        <f>Calculations!R112</f>
        <v>0.54939012445440616</v>
      </c>
      <c r="T138" s="36">
        <f>Calculations!M112</f>
        <v>5.8128350617880598E-5</v>
      </c>
      <c r="U138" s="36">
        <f>Calculations!Q112</f>
        <v>1.0022992062968885E-2</v>
      </c>
      <c r="V138" s="37">
        <f>Calculations!AA112</f>
        <v>0</v>
      </c>
      <c r="W138" s="37">
        <f>Calculations!AB112</f>
        <v>0</v>
      </c>
      <c r="X138" s="37">
        <f>Calculations!AC112</f>
        <v>0</v>
      </c>
      <c r="Y138" s="37">
        <f>Calculations!AD112</f>
        <v>0</v>
      </c>
      <c r="Z138" s="37">
        <f>Calculations!Y112</f>
        <v>0</v>
      </c>
      <c r="AA138" s="37">
        <f>Calculations!Z112</f>
        <v>0</v>
      </c>
      <c r="AB138" s="37">
        <f t="shared" si="3"/>
        <v>7.6423683998051196E-3</v>
      </c>
      <c r="AC138" s="37">
        <f t="shared" si="4"/>
        <v>1.3177631396609513</v>
      </c>
      <c r="AD138" s="37">
        <f>Calculations!AF112</f>
        <v>0</v>
      </c>
      <c r="AE138" s="37">
        <f>Calculations!AG112</f>
        <v>0</v>
      </c>
      <c r="AF138" s="37" t="s">
        <v>336</v>
      </c>
      <c r="AG138" s="32" t="s">
        <v>334</v>
      </c>
      <c r="AH138" s="21" t="s">
        <v>317</v>
      </c>
      <c r="AI138" s="20" t="s">
        <v>314</v>
      </c>
      <c r="AJ138" s="26" t="s">
        <v>325</v>
      </c>
      <c r="AK138" s="26" t="s">
        <v>444</v>
      </c>
      <c r="AL138" s="26"/>
      <c r="AM138" s="26" t="s">
        <v>342</v>
      </c>
      <c r="AN138" s="20" t="s">
        <v>352</v>
      </c>
    </row>
    <row r="139" spans="2:40" ht="62.5">
      <c r="B139" s="29" t="str">
        <f>Calculations!A113</f>
        <v>SD11A</v>
      </c>
      <c r="C139" s="20" t="str">
        <f>Calculations!B113</f>
        <v>Land south of Spire View</v>
      </c>
      <c r="D139" s="11" t="str">
        <f>Calculations!C113</f>
        <v>Housing</v>
      </c>
      <c r="E139" s="36">
        <f>Calculations!D113</f>
        <v>4.7623519830000003</v>
      </c>
      <c r="F139" s="36">
        <f>Calculations!H113</f>
        <v>4.7581799378002891</v>
      </c>
      <c r="G139" s="36">
        <f>Calculations!L113</f>
        <v>99.912395278328773</v>
      </c>
      <c r="H139" s="36">
        <f>Calculations!G113</f>
        <v>4.1720451997112797E-3</v>
      </c>
      <c r="I139" s="36">
        <f>Calculations!K113</f>
        <v>8.7604721671226363E-2</v>
      </c>
      <c r="J139" s="36">
        <f>Calculations!F113</f>
        <v>0</v>
      </c>
      <c r="K139" s="36">
        <f>Calculations!J113</f>
        <v>0</v>
      </c>
      <c r="L139" s="36">
        <f>Calculations!E113</f>
        <v>0</v>
      </c>
      <c r="M139" s="36">
        <f>Calculations!I113</f>
        <v>0</v>
      </c>
      <c r="N139" s="36">
        <f>Calculations!P113</f>
        <v>4.7451382627428274</v>
      </c>
      <c r="O139" s="36">
        <f>Calculations!T113</f>
        <v>99.638545821085458</v>
      </c>
      <c r="P139" s="36">
        <f>Calculations!O113</f>
        <v>5.2041479823854301E-3</v>
      </c>
      <c r="Q139" s="36">
        <f>Calculations!S113</f>
        <v>0.10927684473895447</v>
      </c>
      <c r="R139" s="36">
        <f>Calculations!N113</f>
        <v>1.2009572274787699E-2</v>
      </c>
      <c r="S139" s="36">
        <f>Calculations!R113</f>
        <v>0.25217733417558896</v>
      </c>
      <c r="T139" s="36">
        <f>Calculations!M113</f>
        <v>0</v>
      </c>
      <c r="U139" s="36">
        <f>Calculations!Q113</f>
        <v>0</v>
      </c>
      <c r="V139" s="37">
        <f>Calculations!AA113</f>
        <v>0</v>
      </c>
      <c r="W139" s="37">
        <f>Calculations!AB113</f>
        <v>0</v>
      </c>
      <c r="X139" s="37">
        <f>Calculations!AC113</f>
        <v>4.1719819697267598E-3</v>
      </c>
      <c r="Y139" s="37">
        <f>Calculations!AD113</f>
        <v>8.7603393966244752E-2</v>
      </c>
      <c r="Z139" s="37">
        <f>Calculations!Y113</f>
        <v>0</v>
      </c>
      <c r="AA139" s="37">
        <f>Calculations!Z113</f>
        <v>0</v>
      </c>
      <c r="AB139" s="37">
        <f t="shared" si="3"/>
        <v>5.2041479823854301E-3</v>
      </c>
      <c r="AC139" s="37">
        <f t="shared" si="4"/>
        <v>0.10927684473895447</v>
      </c>
      <c r="AD139" s="37">
        <f>Calculations!AF113</f>
        <v>0</v>
      </c>
      <c r="AE139" s="37">
        <f>Calculations!AG113</f>
        <v>0</v>
      </c>
      <c r="AF139" s="37" t="s">
        <v>337</v>
      </c>
      <c r="AG139" s="32" t="s">
        <v>333</v>
      </c>
      <c r="AH139" s="21" t="s">
        <v>317</v>
      </c>
      <c r="AI139" s="20" t="s">
        <v>314</v>
      </c>
      <c r="AJ139" s="26" t="s">
        <v>442</v>
      </c>
      <c r="AK139" s="26" t="s">
        <v>446</v>
      </c>
      <c r="AL139" s="26"/>
      <c r="AM139" s="26" t="s">
        <v>349</v>
      </c>
      <c r="AN139" s="20" t="s">
        <v>356</v>
      </c>
    </row>
    <row r="140" spans="2:40" ht="62.5">
      <c r="B140" s="29" t="str">
        <f>Calculations!A114</f>
        <v>SD11B</v>
      </c>
      <c r="C140" s="20" t="str">
        <f>Calculations!B114</f>
        <v>Land south of Spire View</v>
      </c>
      <c r="D140" s="11" t="str">
        <f>Calculations!C114</f>
        <v>Housing</v>
      </c>
      <c r="E140" s="36">
        <f>Calculations!D114</f>
        <v>5.2389305222000004</v>
      </c>
      <c r="F140" s="36">
        <f>Calculations!H114</f>
        <v>5.050368946315281</v>
      </c>
      <c r="G140" s="36">
        <f>Calculations!L114</f>
        <v>96.400762043213035</v>
      </c>
      <c r="H140" s="36">
        <f>Calculations!G114</f>
        <v>7.4839341480664498E-2</v>
      </c>
      <c r="I140" s="36">
        <f>Calculations!K114</f>
        <v>1.4285232675549395</v>
      </c>
      <c r="J140" s="36">
        <f>Calculations!F114</f>
        <v>2.8306713530520399E-2</v>
      </c>
      <c r="K140" s="36">
        <f>Calculations!J114</f>
        <v>0.54031473428728483</v>
      </c>
      <c r="L140" s="36">
        <f>Calculations!E114</f>
        <v>8.5415520873534795E-2</v>
      </c>
      <c r="M140" s="36">
        <f>Calculations!I114</f>
        <v>1.6303999549447352</v>
      </c>
      <c r="N140" s="36">
        <f>Calculations!P114</f>
        <v>5.2309654298573749</v>
      </c>
      <c r="O140" s="36">
        <f>Calculations!T114</f>
        <v>99.847963390450147</v>
      </c>
      <c r="P140" s="36">
        <f>Calculations!O114</f>
        <v>7.9650923426252095E-3</v>
      </c>
      <c r="Q140" s="36">
        <f>Calculations!S114</f>
        <v>0.15203660954985146</v>
      </c>
      <c r="R140" s="36">
        <f>Calculations!N114</f>
        <v>0</v>
      </c>
      <c r="S140" s="36">
        <f>Calculations!R114</f>
        <v>0</v>
      </c>
      <c r="T140" s="36">
        <f>Calculations!M114</f>
        <v>0</v>
      </c>
      <c r="U140" s="36">
        <f>Calculations!Q114</f>
        <v>0</v>
      </c>
      <c r="V140" s="37">
        <f>Calculations!AA114</f>
        <v>2.3115842516768601E-2</v>
      </c>
      <c r="W140" s="37">
        <f>Calculations!AB114</f>
        <v>0.44123208770979261</v>
      </c>
      <c r="X140" s="37">
        <f>Calculations!AC114</f>
        <v>1.00078544183183E-2</v>
      </c>
      <c r="Y140" s="37">
        <f>Calculations!AD114</f>
        <v>0.19102857684235275</v>
      </c>
      <c r="Z140" s="37">
        <f>Calculations!Y114</f>
        <v>1.1346836142550299E-6</v>
      </c>
      <c r="AA140" s="37">
        <f>Calculations!Z114</f>
        <v>2.1658687960201056E-5</v>
      </c>
      <c r="AB140" s="37">
        <f t="shared" si="3"/>
        <v>7.9650923426252095E-3</v>
      </c>
      <c r="AC140" s="37">
        <f t="shared" si="4"/>
        <v>0.15203660954985146</v>
      </c>
      <c r="AD140" s="37">
        <f>Calculations!AF114</f>
        <v>0</v>
      </c>
      <c r="AE140" s="37">
        <f>Calculations!AG114</f>
        <v>0</v>
      </c>
      <c r="AF140" s="37" t="s">
        <v>337</v>
      </c>
      <c r="AG140" s="32" t="s">
        <v>333</v>
      </c>
      <c r="AH140" s="21" t="s">
        <v>317</v>
      </c>
      <c r="AI140" s="20" t="s">
        <v>313</v>
      </c>
      <c r="AJ140" s="26" t="s">
        <v>436</v>
      </c>
      <c r="AK140" s="26" t="s">
        <v>323</v>
      </c>
      <c r="AL140" s="26"/>
      <c r="AM140" s="26" t="s">
        <v>347</v>
      </c>
      <c r="AN140" s="20" t="s">
        <v>356</v>
      </c>
    </row>
    <row r="141" spans="2:40" ht="62.5">
      <c r="B141" s="29" t="str">
        <f>Calculations!A115</f>
        <v>SD12</v>
      </c>
      <c r="C141" s="20" t="str">
        <f>Calculations!B115</f>
        <v>Land north of Nursery View and east of Ashton Road</v>
      </c>
      <c r="D141" s="11" t="str">
        <f>Calculations!C115</f>
        <v>Housing</v>
      </c>
      <c r="E141" s="36">
        <f>Calculations!D115</f>
        <v>4.7929636124000004</v>
      </c>
      <c r="F141" s="36">
        <f>Calculations!H115</f>
        <v>4.7929636124000004</v>
      </c>
      <c r="G141" s="36">
        <f>Calculations!L115</f>
        <v>100</v>
      </c>
      <c r="H141" s="36">
        <f>Calculations!G115</f>
        <v>0</v>
      </c>
      <c r="I141" s="36">
        <f>Calculations!K115</f>
        <v>0</v>
      </c>
      <c r="J141" s="36">
        <f>Calculations!F115</f>
        <v>0</v>
      </c>
      <c r="K141" s="36">
        <f>Calculations!J115</f>
        <v>0</v>
      </c>
      <c r="L141" s="36">
        <f>Calculations!E115</f>
        <v>0</v>
      </c>
      <c r="M141" s="36">
        <f>Calculations!I115</f>
        <v>0</v>
      </c>
      <c r="N141" s="36">
        <f>Calculations!P115</f>
        <v>4.6063179583363398</v>
      </c>
      <c r="O141" s="36">
        <f>Calculations!T115</f>
        <v>96.105840370229714</v>
      </c>
      <c r="P141" s="36">
        <f>Calculations!O115</f>
        <v>2.1127689769901599E-2</v>
      </c>
      <c r="Q141" s="36">
        <f>Calculations!S115</f>
        <v>0.44080638783156217</v>
      </c>
      <c r="R141" s="36">
        <f>Calculations!N115</f>
        <v>3.6509428893912801E-2</v>
      </c>
      <c r="S141" s="36">
        <f>Calculations!R115</f>
        <v>0.76172973229878715</v>
      </c>
      <c r="T141" s="36">
        <f>Calculations!M115</f>
        <v>0.129008535399846</v>
      </c>
      <c r="U141" s="36">
        <f>Calculations!Q115</f>
        <v>2.6916235096399372</v>
      </c>
      <c r="V141" s="37">
        <f>Calculations!AA115</f>
        <v>0</v>
      </c>
      <c r="W141" s="37">
        <f>Calculations!AB115</f>
        <v>0</v>
      </c>
      <c r="X141" s="37">
        <f>Calculations!AC115</f>
        <v>0</v>
      </c>
      <c r="Y141" s="37">
        <f>Calculations!AD115</f>
        <v>0</v>
      </c>
      <c r="Z141" s="37">
        <f>Calculations!Y115</f>
        <v>0</v>
      </c>
      <c r="AA141" s="37">
        <f>Calculations!Z115</f>
        <v>0</v>
      </c>
      <c r="AB141" s="37">
        <f t="shared" si="3"/>
        <v>2.1127689769901599E-2</v>
      </c>
      <c r="AC141" s="37">
        <f t="shared" si="4"/>
        <v>0.44080638783156217</v>
      </c>
      <c r="AD141" s="37">
        <f>Calculations!AF115</f>
        <v>0</v>
      </c>
      <c r="AE141" s="37">
        <f>Calculations!AG115</f>
        <v>0</v>
      </c>
      <c r="AF141" s="37" t="s">
        <v>338</v>
      </c>
      <c r="AG141" s="32" t="s">
        <v>333</v>
      </c>
      <c r="AH141" s="21" t="s">
        <v>317</v>
      </c>
      <c r="AI141" s="20" t="s">
        <v>314</v>
      </c>
      <c r="AJ141" s="26" t="s">
        <v>440</v>
      </c>
      <c r="AK141" s="26" t="s">
        <v>444</v>
      </c>
      <c r="AL141" s="26"/>
      <c r="AM141" s="26" t="s">
        <v>343</v>
      </c>
      <c r="AN141" s="20" t="s">
        <v>353</v>
      </c>
    </row>
    <row r="142" spans="2:40" ht="62.5">
      <c r="B142" s="29" t="str">
        <f>Calculations!A116</f>
        <v>SD15</v>
      </c>
      <c r="C142" s="20" t="str">
        <f>Calculations!B116</f>
        <v>Plummers Farm, east of Aston Road</v>
      </c>
      <c r="D142" s="11" t="str">
        <f>Calculations!C116</f>
        <v>Housing</v>
      </c>
      <c r="E142" s="36">
        <f>Calculations!D116</f>
        <v>3.1760682711000001</v>
      </c>
      <c r="F142" s="36">
        <f>Calculations!H116</f>
        <v>3.1705860253681339</v>
      </c>
      <c r="G142" s="36">
        <f>Calculations!L116</f>
        <v>99.827388920390945</v>
      </c>
      <c r="H142" s="36">
        <f>Calculations!G116</f>
        <v>5.4822457318659803E-3</v>
      </c>
      <c r="I142" s="36">
        <f>Calculations!K116</f>
        <v>0.17261107960904312</v>
      </c>
      <c r="J142" s="36">
        <f>Calculations!F116</f>
        <v>0</v>
      </c>
      <c r="K142" s="36">
        <f>Calculations!J116</f>
        <v>0</v>
      </c>
      <c r="L142" s="36">
        <f>Calculations!E116</f>
        <v>0</v>
      </c>
      <c r="M142" s="36">
        <f>Calculations!I116</f>
        <v>0</v>
      </c>
      <c r="N142" s="36">
        <f>Calculations!P116</f>
        <v>3.1449156152272679</v>
      </c>
      <c r="O142" s="36">
        <f>Calculations!T116</f>
        <v>99.01914401034135</v>
      </c>
      <c r="P142" s="36">
        <f>Calculations!O116</f>
        <v>2.54171774862955E-2</v>
      </c>
      <c r="Q142" s="36">
        <f>Calculations!S116</f>
        <v>0.80027176108190234</v>
      </c>
      <c r="R142" s="36">
        <f>Calculations!N116</f>
        <v>7.8589324021031601E-4</v>
      </c>
      <c r="S142" s="36">
        <f>Calculations!R116</f>
        <v>2.4744217476727275E-2</v>
      </c>
      <c r="T142" s="36">
        <f>Calculations!M116</f>
        <v>4.9495851462262996E-3</v>
      </c>
      <c r="U142" s="36">
        <f>Calculations!Q116</f>
        <v>0.15584001110001516</v>
      </c>
      <c r="V142" s="37">
        <f>Calculations!AA116</f>
        <v>1.4243460971052601E-2</v>
      </c>
      <c r="W142" s="37">
        <f>Calculations!AB116</f>
        <v>0.44846205293060398</v>
      </c>
      <c r="X142" s="37">
        <f>Calculations!AC116</f>
        <v>0</v>
      </c>
      <c r="Y142" s="37">
        <f>Calculations!AD116</f>
        <v>0</v>
      </c>
      <c r="Z142" s="37">
        <f>Calculations!Y116</f>
        <v>0</v>
      </c>
      <c r="AA142" s="37">
        <f>Calculations!Z116</f>
        <v>0</v>
      </c>
      <c r="AB142" s="37">
        <f t="shared" si="3"/>
        <v>2.54171774862955E-2</v>
      </c>
      <c r="AC142" s="37">
        <f t="shared" si="4"/>
        <v>0.80027176108190234</v>
      </c>
      <c r="AD142" s="37">
        <f>Calculations!AF116</f>
        <v>0</v>
      </c>
      <c r="AE142" s="37">
        <f>Calculations!AG116</f>
        <v>0</v>
      </c>
      <c r="AF142" s="37" t="s">
        <v>337</v>
      </c>
      <c r="AG142" s="32" t="s">
        <v>333</v>
      </c>
      <c r="AH142" s="21" t="s">
        <v>317</v>
      </c>
      <c r="AI142" s="20" t="s">
        <v>314</v>
      </c>
      <c r="AJ142" s="26" t="s">
        <v>434</v>
      </c>
      <c r="AK142" s="26" t="s">
        <v>444</v>
      </c>
      <c r="AL142" s="26"/>
      <c r="AM142" s="26" t="s">
        <v>344</v>
      </c>
      <c r="AN142" s="20" t="s">
        <v>354</v>
      </c>
    </row>
    <row r="143" spans="2:40" ht="62.5">
      <c r="B143" s="29" t="str">
        <f>Calculations!A117</f>
        <v>SD17</v>
      </c>
      <c r="C143" s="20" t="str">
        <f>Calculations!B117</f>
        <v>Land east of Siddington Road and west of Bluebell Drive</v>
      </c>
      <c r="D143" s="11" t="str">
        <f>Calculations!C117</f>
        <v>Housing</v>
      </c>
      <c r="E143" s="36">
        <f>Calculations!D117</f>
        <v>0.63489054010000001</v>
      </c>
      <c r="F143" s="36">
        <f>Calculations!H117</f>
        <v>0.29424036655486985</v>
      </c>
      <c r="G143" s="36">
        <f>Calculations!L117</f>
        <v>46.345054457501412</v>
      </c>
      <c r="H143" s="36">
        <f>Calculations!G117</f>
        <v>0.33860502409258297</v>
      </c>
      <c r="I143" s="36">
        <f>Calculations!K117</f>
        <v>53.332819235147234</v>
      </c>
      <c r="J143" s="36">
        <f>Calculations!F117</f>
        <v>1.0771700484414001E-10</v>
      </c>
      <c r="K143" s="36">
        <f>Calculations!J117</f>
        <v>1.696623245121494E-8</v>
      </c>
      <c r="L143" s="36">
        <f>Calculations!E117</f>
        <v>2.0451493448301302E-3</v>
      </c>
      <c r="M143" s="36">
        <f>Calculations!I117</f>
        <v>0.3221262903851117</v>
      </c>
      <c r="N143" s="36">
        <f>Calculations!P117</f>
        <v>0.58302701970146753</v>
      </c>
      <c r="O143" s="36">
        <f>Calculations!T117</f>
        <v>91.831108337137351</v>
      </c>
      <c r="P143" s="36">
        <f>Calculations!O117</f>
        <v>4.0255524644376699E-2</v>
      </c>
      <c r="Q143" s="36">
        <f>Calculations!S117</f>
        <v>6.3405456691851407</v>
      </c>
      <c r="R143" s="36">
        <f>Calculations!N117</f>
        <v>1.16079957541558E-2</v>
      </c>
      <c r="S143" s="36">
        <f>Calculations!R117</f>
        <v>1.8283459936775013</v>
      </c>
      <c r="T143" s="36">
        <f>Calculations!M117</f>
        <v>0</v>
      </c>
      <c r="U143" s="36">
        <f>Calculations!Q117</f>
        <v>0</v>
      </c>
      <c r="V143" s="37">
        <f>Calculations!AA117</f>
        <v>0.12524233062906701</v>
      </c>
      <c r="W143" s="37">
        <f>Calculations!AB117</f>
        <v>19.726602102047451</v>
      </c>
      <c r="X143" s="37">
        <f>Calculations!AC117</f>
        <v>2.90938543648865E-10</v>
      </c>
      <c r="Y143" s="37">
        <f>Calculations!AD117</f>
        <v>4.5824992699220251E-8</v>
      </c>
      <c r="Z143" s="37">
        <f>Calculations!Y117</f>
        <v>1.17936444487748E-7</v>
      </c>
      <c r="AA143" s="37">
        <f>Calculations!Z117</f>
        <v>1.8575870490867943E-5</v>
      </c>
      <c r="AB143" s="37">
        <f t="shared" si="3"/>
        <v>4.0255524644376699E-2</v>
      </c>
      <c r="AC143" s="37">
        <f t="shared" si="4"/>
        <v>6.3405456691851407</v>
      </c>
      <c r="AD143" s="37">
        <f>Calculations!AF117</f>
        <v>0</v>
      </c>
      <c r="AE143" s="37">
        <f>Calculations!AG117</f>
        <v>0</v>
      </c>
      <c r="AF143" s="37" t="s">
        <v>337</v>
      </c>
      <c r="AG143" s="32" t="s">
        <v>333</v>
      </c>
      <c r="AH143" s="21" t="s">
        <v>317</v>
      </c>
      <c r="AI143" s="20" t="s">
        <v>313</v>
      </c>
      <c r="AJ143" s="26" t="s">
        <v>436</v>
      </c>
      <c r="AK143" s="26" t="s">
        <v>323</v>
      </c>
      <c r="AL143" s="26"/>
      <c r="AM143" s="26" t="s">
        <v>347</v>
      </c>
      <c r="AN143" s="20" t="s">
        <v>351</v>
      </c>
    </row>
    <row r="144" spans="2:40" ht="62.5">
      <c r="B144" s="29" t="str">
        <f>Calculations!A118</f>
        <v>SD18</v>
      </c>
      <c r="C144" s="20" t="str">
        <f>Calculations!B118</f>
        <v>Land south of Spire View</v>
      </c>
      <c r="D144" s="11" t="str">
        <f>Calculations!C118</f>
        <v>Housing</v>
      </c>
      <c r="E144" s="36">
        <f>Calculations!D118</f>
        <v>3.6719671109999998</v>
      </c>
      <c r="F144" s="36">
        <f>Calculations!H118</f>
        <v>3.0956353091469877</v>
      </c>
      <c r="G144" s="36">
        <f>Calculations!L118</f>
        <v>84.304548912583869</v>
      </c>
      <c r="H144" s="36">
        <f>Calculations!G118</f>
        <v>0.14748734433542399</v>
      </c>
      <c r="I144" s="36">
        <f>Calculations!K118</f>
        <v>4.0165758536780096</v>
      </c>
      <c r="J144" s="36">
        <f>Calculations!F118</f>
        <v>1.0024497621242001E-2</v>
      </c>
      <c r="K144" s="36">
        <f>Calculations!J118</f>
        <v>0.27300074641768768</v>
      </c>
      <c r="L144" s="36">
        <f>Calculations!E118</f>
        <v>0.41881995989634602</v>
      </c>
      <c r="M144" s="36">
        <f>Calculations!I118</f>
        <v>11.405874487320428</v>
      </c>
      <c r="N144" s="36">
        <f>Calculations!P118</f>
        <v>3.5267744741416509</v>
      </c>
      <c r="O144" s="36">
        <f>Calculations!T118</f>
        <v>96.045916739738772</v>
      </c>
      <c r="P144" s="36">
        <f>Calculations!O118</f>
        <v>6.74306973124639E-2</v>
      </c>
      <c r="Q144" s="36">
        <f>Calculations!S118</f>
        <v>1.8363644137896502</v>
      </c>
      <c r="R144" s="36">
        <f>Calculations!N118</f>
        <v>8.0033255005698897E-3</v>
      </c>
      <c r="S144" s="36">
        <f>Calculations!R118</f>
        <v>0.21795743966754416</v>
      </c>
      <c r="T144" s="36">
        <f>Calculations!M118</f>
        <v>6.9758614045315206E-2</v>
      </c>
      <c r="U144" s="36">
        <f>Calculations!Q118</f>
        <v>1.8997614068040385</v>
      </c>
      <c r="V144" s="37">
        <f>Calculations!AA118</f>
        <v>1.3945934850060701E-2</v>
      </c>
      <c r="W144" s="37">
        <f>Calculations!AB118</f>
        <v>0.37979465579316568</v>
      </c>
      <c r="X144" s="37">
        <f>Calculations!AC118</f>
        <v>4.0031417438058998E-2</v>
      </c>
      <c r="Y144" s="37">
        <f>Calculations!AD118</f>
        <v>1.0901899779586288</v>
      </c>
      <c r="Z144" s="37">
        <f>Calculations!Y118</f>
        <v>7.9822936401738098E-2</v>
      </c>
      <c r="AA144" s="37">
        <f>Calculations!Z118</f>
        <v>2.173846714547496</v>
      </c>
      <c r="AB144" s="37">
        <f t="shared" si="3"/>
        <v>6.74306973124639E-2</v>
      </c>
      <c r="AC144" s="37">
        <f t="shared" si="4"/>
        <v>1.8363644137896502</v>
      </c>
      <c r="AD144" s="37">
        <f>Calculations!AF118</f>
        <v>0</v>
      </c>
      <c r="AE144" s="37">
        <f>Calculations!AG118</f>
        <v>0</v>
      </c>
      <c r="AF144" s="37" t="s">
        <v>337</v>
      </c>
      <c r="AG144" s="32" t="s">
        <v>333</v>
      </c>
      <c r="AH144" s="21" t="s">
        <v>317</v>
      </c>
      <c r="AI144" s="20" t="s">
        <v>313</v>
      </c>
      <c r="AJ144" s="26" t="s">
        <v>436</v>
      </c>
      <c r="AK144" s="26" t="s">
        <v>323</v>
      </c>
      <c r="AL144" s="26"/>
      <c r="AM144" s="26" t="s">
        <v>347</v>
      </c>
      <c r="AN144" s="20" t="s">
        <v>351</v>
      </c>
    </row>
    <row r="145" spans="2:40" ht="62.5">
      <c r="B145" s="29" t="str">
        <f>Calculations!A119</f>
        <v>SD19</v>
      </c>
      <c r="C145" s="20" t="str">
        <f>Calculations!B119</f>
        <v>Land south of Spire View</v>
      </c>
      <c r="D145" s="11" t="str">
        <f>Calculations!C119</f>
        <v>Housing</v>
      </c>
      <c r="E145" s="36">
        <f>Calculations!D119</f>
        <v>2.1347811307</v>
      </c>
      <c r="F145" s="36">
        <f>Calculations!H119</f>
        <v>2.1347811307</v>
      </c>
      <c r="G145" s="36">
        <f>Calculations!L119</f>
        <v>100</v>
      </c>
      <c r="H145" s="36">
        <f>Calculations!G119</f>
        <v>0</v>
      </c>
      <c r="I145" s="36">
        <f>Calculations!K119</f>
        <v>0</v>
      </c>
      <c r="J145" s="36">
        <f>Calculations!F119</f>
        <v>0</v>
      </c>
      <c r="K145" s="36">
        <f>Calculations!J119</f>
        <v>0</v>
      </c>
      <c r="L145" s="36">
        <f>Calculations!E119</f>
        <v>0</v>
      </c>
      <c r="M145" s="36">
        <f>Calculations!I119</f>
        <v>0</v>
      </c>
      <c r="N145" s="36">
        <f>Calculations!P119</f>
        <v>2.0580605221503139</v>
      </c>
      <c r="O145" s="36">
        <f>Calculations!T119</f>
        <v>96.406160451468423</v>
      </c>
      <c r="P145" s="36">
        <f>Calculations!O119</f>
        <v>3.6828932289007701E-2</v>
      </c>
      <c r="Q145" s="36">
        <f>Calculations!S119</f>
        <v>1.7251853953258149</v>
      </c>
      <c r="R145" s="36">
        <f>Calculations!N119</f>
        <v>2.6408129797563899E-2</v>
      </c>
      <c r="S145" s="36">
        <f>Calculations!R119</f>
        <v>1.2370415598017117</v>
      </c>
      <c r="T145" s="36">
        <f>Calculations!M119</f>
        <v>1.3483546463114501E-2</v>
      </c>
      <c r="U145" s="36">
        <f>Calculations!Q119</f>
        <v>0.63161259340404663</v>
      </c>
      <c r="V145" s="37">
        <f>Calculations!AA119</f>
        <v>0</v>
      </c>
      <c r="W145" s="37">
        <f>Calculations!AB119</f>
        <v>0</v>
      </c>
      <c r="X145" s="37">
        <f>Calculations!AC119</f>
        <v>0</v>
      </c>
      <c r="Y145" s="37">
        <f>Calculations!AD119</f>
        <v>0</v>
      </c>
      <c r="Z145" s="37">
        <f>Calculations!Y119</f>
        <v>0</v>
      </c>
      <c r="AA145" s="37">
        <f>Calculations!Z119</f>
        <v>0</v>
      </c>
      <c r="AB145" s="37">
        <f t="shared" si="3"/>
        <v>3.6828932289007701E-2</v>
      </c>
      <c r="AC145" s="37">
        <f t="shared" si="4"/>
        <v>1.7251853953258149</v>
      </c>
      <c r="AD145" s="37">
        <f>Calculations!AF119</f>
        <v>0</v>
      </c>
      <c r="AE145" s="37">
        <f>Calculations!AG119</f>
        <v>0</v>
      </c>
      <c r="AF145" s="37" t="s">
        <v>336</v>
      </c>
      <c r="AG145" s="32" t="s">
        <v>333</v>
      </c>
      <c r="AH145" s="21" t="s">
        <v>317</v>
      </c>
      <c r="AI145" s="20" t="s">
        <v>314</v>
      </c>
      <c r="AJ145" s="26" t="s">
        <v>435</v>
      </c>
      <c r="AK145" s="26" t="s">
        <v>444</v>
      </c>
      <c r="AL145" s="26"/>
      <c r="AM145" s="26" t="s">
        <v>342</v>
      </c>
      <c r="AN145" s="20" t="s">
        <v>352</v>
      </c>
    </row>
    <row r="146" spans="2:40" ht="50">
      <c r="B146" s="29" t="str">
        <f>Calculations!A120</f>
        <v>SD20</v>
      </c>
      <c r="C146" s="20" t="str">
        <f>Calculations!B120</f>
        <v>Land north of Clark’s Lane and south of Old Canal</v>
      </c>
      <c r="D146" s="11" t="str">
        <f>Calculations!C120</f>
        <v>Housing</v>
      </c>
      <c r="E146" s="36">
        <f>Calculations!D120</f>
        <v>21.676782773199999</v>
      </c>
      <c r="F146" s="36">
        <f>Calculations!H120</f>
        <v>21.676782773199999</v>
      </c>
      <c r="G146" s="36">
        <f>Calculations!L120</f>
        <v>100</v>
      </c>
      <c r="H146" s="36">
        <f>Calculations!G120</f>
        <v>0</v>
      </c>
      <c r="I146" s="36">
        <f>Calculations!K120</f>
        <v>0</v>
      </c>
      <c r="J146" s="36">
        <f>Calculations!F120</f>
        <v>0</v>
      </c>
      <c r="K146" s="36">
        <f>Calculations!J120</f>
        <v>0</v>
      </c>
      <c r="L146" s="36">
        <f>Calculations!E120</f>
        <v>0</v>
      </c>
      <c r="M146" s="36">
        <f>Calculations!I120</f>
        <v>0</v>
      </c>
      <c r="N146" s="36">
        <f>Calculations!P120</f>
        <v>21.46948454835227</v>
      </c>
      <c r="O146" s="36">
        <f>Calculations!T120</f>
        <v>99.043685462844508</v>
      </c>
      <c r="P146" s="36">
        <f>Calculations!O120</f>
        <v>0.10188009376490299</v>
      </c>
      <c r="Q146" s="36">
        <f>Calculations!S120</f>
        <v>0.46999637737230099</v>
      </c>
      <c r="R146" s="36">
        <f>Calculations!N120</f>
        <v>5.6058336541823699E-3</v>
      </c>
      <c r="S146" s="36">
        <f>Calculations!R120</f>
        <v>2.5861003972937901E-2</v>
      </c>
      <c r="T146" s="36">
        <f>Calculations!M120</f>
        <v>9.9812297428643407E-2</v>
      </c>
      <c r="U146" s="36">
        <f>Calculations!Q120</f>
        <v>0.46045715581025209</v>
      </c>
      <c r="V146" s="37">
        <f>Calculations!AA120</f>
        <v>0</v>
      </c>
      <c r="W146" s="37">
        <f>Calculations!AB120</f>
        <v>0</v>
      </c>
      <c r="X146" s="37">
        <f>Calculations!AC120</f>
        <v>0</v>
      </c>
      <c r="Y146" s="37">
        <f>Calculations!AD120</f>
        <v>0</v>
      </c>
      <c r="Z146" s="37">
        <f>Calculations!Y120</f>
        <v>0</v>
      </c>
      <c r="AA146" s="37">
        <f>Calculations!Z120</f>
        <v>0</v>
      </c>
      <c r="AB146" s="37">
        <f t="shared" si="3"/>
        <v>0.10188009376490299</v>
      </c>
      <c r="AC146" s="37">
        <f t="shared" si="4"/>
        <v>0.46999637737230099</v>
      </c>
      <c r="AD146" s="37">
        <f>Calculations!AF120</f>
        <v>0</v>
      </c>
      <c r="AE146" s="37">
        <f>Calculations!AG120</f>
        <v>0</v>
      </c>
      <c r="AF146" s="37" t="s">
        <v>338</v>
      </c>
      <c r="AG146" s="32" t="s">
        <v>332</v>
      </c>
      <c r="AH146" s="21" t="s">
        <v>317</v>
      </c>
      <c r="AI146" s="20" t="s">
        <v>314</v>
      </c>
      <c r="AJ146" s="26" t="s">
        <v>440</v>
      </c>
      <c r="AK146" s="26" t="s">
        <v>444</v>
      </c>
      <c r="AL146" s="26"/>
      <c r="AM146" s="26" t="s">
        <v>343</v>
      </c>
      <c r="AN146" s="20" t="s">
        <v>353</v>
      </c>
    </row>
    <row r="147" spans="2:40" ht="50">
      <c r="B147" s="29" t="str">
        <f>Calculations!A121</f>
        <v>SD3</v>
      </c>
      <c r="C147" s="20" t="str">
        <f>Calculations!B121</f>
        <v>Land north of Nursery View and east of Ashton Road</v>
      </c>
      <c r="D147" s="11" t="str">
        <f>Calculations!C121</f>
        <v>Housing</v>
      </c>
      <c r="E147" s="36">
        <f>Calculations!D121</f>
        <v>1.6158202524</v>
      </c>
      <c r="F147" s="36">
        <f>Calculations!H121</f>
        <v>1.6158202524</v>
      </c>
      <c r="G147" s="36">
        <f>Calculations!L121</f>
        <v>100</v>
      </c>
      <c r="H147" s="36">
        <f>Calculations!G121</f>
        <v>0</v>
      </c>
      <c r="I147" s="36">
        <f>Calculations!K121</f>
        <v>0</v>
      </c>
      <c r="J147" s="36">
        <f>Calculations!F121</f>
        <v>0</v>
      </c>
      <c r="K147" s="36">
        <f>Calculations!J121</f>
        <v>0</v>
      </c>
      <c r="L147" s="36">
        <f>Calculations!E121</f>
        <v>0</v>
      </c>
      <c r="M147" s="36">
        <f>Calculations!I121</f>
        <v>0</v>
      </c>
      <c r="N147" s="36">
        <f>Calculations!P121</f>
        <v>1.5517692007823913</v>
      </c>
      <c r="O147" s="36">
        <f>Calculations!T121</f>
        <v>96.036003910554228</v>
      </c>
      <c r="P147" s="36">
        <f>Calculations!O121</f>
        <v>3.4027121127888998E-2</v>
      </c>
      <c r="Q147" s="36">
        <f>Calculations!S121</f>
        <v>2.1058729197971151</v>
      </c>
      <c r="R147" s="36">
        <f>Calculations!N121</f>
        <v>1.80143583101482E-2</v>
      </c>
      <c r="S147" s="36">
        <f>Calculations!R121</f>
        <v>1.1148739027989794</v>
      </c>
      <c r="T147" s="36">
        <f>Calculations!M121</f>
        <v>1.2009572179571401E-2</v>
      </c>
      <c r="U147" s="36">
        <f>Calculations!Q121</f>
        <v>0.74324926684966464</v>
      </c>
      <c r="V147" s="37">
        <f>Calculations!AA121</f>
        <v>0</v>
      </c>
      <c r="W147" s="37">
        <f>Calculations!AB121</f>
        <v>0</v>
      </c>
      <c r="X147" s="37">
        <f>Calculations!AC121</f>
        <v>0</v>
      </c>
      <c r="Y147" s="37">
        <f>Calculations!AD121</f>
        <v>0</v>
      </c>
      <c r="Z147" s="37">
        <f>Calculations!Y121</f>
        <v>0</v>
      </c>
      <c r="AA147" s="37">
        <f>Calculations!Z121</f>
        <v>0</v>
      </c>
      <c r="AB147" s="37">
        <f t="shared" si="3"/>
        <v>3.4027121127888998E-2</v>
      </c>
      <c r="AC147" s="37">
        <f t="shared" si="4"/>
        <v>2.1058729197971151</v>
      </c>
      <c r="AD147" s="37">
        <f>Calculations!AF121</f>
        <v>0</v>
      </c>
      <c r="AE147" s="37">
        <f>Calculations!AG121</f>
        <v>0</v>
      </c>
      <c r="AF147" s="37" t="s">
        <v>336</v>
      </c>
      <c r="AG147" s="32" t="s">
        <v>332</v>
      </c>
      <c r="AH147" s="21" t="s">
        <v>317</v>
      </c>
      <c r="AI147" s="20" t="s">
        <v>314</v>
      </c>
      <c r="AJ147" s="26" t="s">
        <v>435</v>
      </c>
      <c r="AK147" s="26" t="s">
        <v>444</v>
      </c>
      <c r="AL147" s="26"/>
      <c r="AM147" s="26" t="s">
        <v>342</v>
      </c>
      <c r="AN147" s="20" t="s">
        <v>352</v>
      </c>
    </row>
    <row r="148" spans="2:40" ht="50">
      <c r="B148" s="29" t="str">
        <f>Calculations!A122</f>
        <v>SD9A</v>
      </c>
      <c r="C148" s="20" t="str">
        <f>Calculations!B122</f>
        <v>Barton Farm - Part 1</v>
      </c>
      <c r="D148" s="11" t="str">
        <f>Calculations!C122</f>
        <v>Housing</v>
      </c>
      <c r="E148" s="36">
        <f>Calculations!D122</f>
        <v>4.3040116974</v>
      </c>
      <c r="F148" s="36">
        <f>Calculations!H122</f>
        <v>4.3040116974</v>
      </c>
      <c r="G148" s="36">
        <f>Calculations!L122</f>
        <v>100</v>
      </c>
      <c r="H148" s="36">
        <f>Calculations!G122</f>
        <v>0</v>
      </c>
      <c r="I148" s="36">
        <f>Calculations!K122</f>
        <v>0</v>
      </c>
      <c r="J148" s="36">
        <f>Calculations!F122</f>
        <v>0</v>
      </c>
      <c r="K148" s="36">
        <f>Calculations!J122</f>
        <v>0</v>
      </c>
      <c r="L148" s="36">
        <f>Calculations!E122</f>
        <v>0</v>
      </c>
      <c r="M148" s="36">
        <f>Calculations!I122</f>
        <v>0</v>
      </c>
      <c r="N148" s="36">
        <f>Calculations!P122</f>
        <v>4.3040116974</v>
      </c>
      <c r="O148" s="36">
        <f>Calculations!T122</f>
        <v>100</v>
      </c>
      <c r="P148" s="36">
        <f>Calculations!O122</f>
        <v>0</v>
      </c>
      <c r="Q148" s="36">
        <f>Calculations!S122</f>
        <v>0</v>
      </c>
      <c r="R148" s="36">
        <f>Calculations!N122</f>
        <v>0</v>
      </c>
      <c r="S148" s="36">
        <f>Calculations!R122</f>
        <v>0</v>
      </c>
      <c r="T148" s="36">
        <f>Calculations!M122</f>
        <v>0</v>
      </c>
      <c r="U148" s="36">
        <f>Calculations!Q122</f>
        <v>0</v>
      </c>
      <c r="V148" s="37">
        <f>Calculations!AA122</f>
        <v>0</v>
      </c>
      <c r="W148" s="37">
        <f>Calculations!AB122</f>
        <v>0</v>
      </c>
      <c r="X148" s="37">
        <f>Calculations!AC122</f>
        <v>0</v>
      </c>
      <c r="Y148" s="37">
        <f>Calculations!AD122</f>
        <v>0</v>
      </c>
      <c r="Z148" s="37">
        <f>Calculations!Y122</f>
        <v>0</v>
      </c>
      <c r="AA148" s="37">
        <f>Calculations!Z122</f>
        <v>0</v>
      </c>
      <c r="AB148" s="37">
        <f t="shared" si="3"/>
        <v>0</v>
      </c>
      <c r="AC148" s="37">
        <f t="shared" si="4"/>
        <v>0</v>
      </c>
      <c r="AD148" s="37">
        <f>Calculations!AF122</f>
        <v>0</v>
      </c>
      <c r="AE148" s="37">
        <f>Calculations!AG122</f>
        <v>0</v>
      </c>
      <c r="AF148" s="37" t="s">
        <v>336</v>
      </c>
      <c r="AG148" s="32" t="s">
        <v>332</v>
      </c>
      <c r="AH148" s="21" t="s">
        <v>317</v>
      </c>
      <c r="AI148" s="20" t="s">
        <v>320</v>
      </c>
      <c r="AJ148" s="26" t="s">
        <v>439</v>
      </c>
      <c r="AK148" s="26" t="s">
        <v>330</v>
      </c>
      <c r="AL148" s="26"/>
      <c r="AM148" s="26" t="s">
        <v>340</v>
      </c>
      <c r="AN148" s="20" t="s">
        <v>351</v>
      </c>
    </row>
    <row r="149" spans="2:40" ht="50">
      <c r="B149" s="29" t="str">
        <f>Calculations!A123</f>
        <v>SD9B</v>
      </c>
      <c r="C149" s="20" t="str">
        <f>Calculations!B123</f>
        <v>Barton Farm - Part 2</v>
      </c>
      <c r="D149" s="11" t="str">
        <f>Calculations!C123</f>
        <v>Housing</v>
      </c>
      <c r="E149" s="36">
        <f>Calculations!D123</f>
        <v>4.6197818848000001</v>
      </c>
      <c r="F149" s="36">
        <f>Calculations!H123</f>
        <v>4.6197818848000001</v>
      </c>
      <c r="G149" s="36">
        <f>Calculations!L123</f>
        <v>100</v>
      </c>
      <c r="H149" s="36">
        <f>Calculations!G123</f>
        <v>0</v>
      </c>
      <c r="I149" s="36">
        <f>Calculations!K123</f>
        <v>0</v>
      </c>
      <c r="J149" s="36">
        <f>Calculations!F123</f>
        <v>0</v>
      </c>
      <c r="K149" s="36">
        <f>Calculations!J123</f>
        <v>0</v>
      </c>
      <c r="L149" s="36">
        <f>Calculations!E123</f>
        <v>0</v>
      </c>
      <c r="M149" s="36">
        <f>Calculations!I123</f>
        <v>0</v>
      </c>
      <c r="N149" s="36">
        <f>Calculations!P123</f>
        <v>4.5756203551193266</v>
      </c>
      <c r="O149" s="36">
        <f>Calculations!T123</f>
        <v>99.044077604053697</v>
      </c>
      <c r="P149" s="36">
        <f>Calculations!O123</f>
        <v>1.5922769664353E-2</v>
      </c>
      <c r="Q149" s="36">
        <f>Calculations!S123</f>
        <v>0.34466496603967545</v>
      </c>
      <c r="R149" s="36">
        <f>Calculations!N123</f>
        <v>2.5759523727073401E-3</v>
      </c>
      <c r="S149" s="36">
        <f>Calculations!R123</f>
        <v>5.5759177314901709E-2</v>
      </c>
      <c r="T149" s="36">
        <f>Calculations!M123</f>
        <v>2.5662807643612999E-2</v>
      </c>
      <c r="U149" s="36">
        <f>Calculations!Q123</f>
        <v>0.5554982525917237</v>
      </c>
      <c r="V149" s="37">
        <f>Calculations!AA123</f>
        <v>0</v>
      </c>
      <c r="W149" s="37">
        <f>Calculations!AB123</f>
        <v>0</v>
      </c>
      <c r="X149" s="37">
        <f>Calculations!AC123</f>
        <v>0</v>
      </c>
      <c r="Y149" s="37">
        <f>Calculations!AD123</f>
        <v>0</v>
      </c>
      <c r="Z149" s="37">
        <f>Calculations!Y123</f>
        <v>0</v>
      </c>
      <c r="AA149" s="37">
        <f>Calculations!Z123</f>
        <v>0</v>
      </c>
      <c r="AB149" s="37">
        <f t="shared" si="3"/>
        <v>1.5922769664353E-2</v>
      </c>
      <c r="AC149" s="37">
        <f t="shared" si="4"/>
        <v>0.34466496603967545</v>
      </c>
      <c r="AD149" s="37">
        <f>Calculations!AF123</f>
        <v>0</v>
      </c>
      <c r="AE149" s="37">
        <f>Calculations!AG123</f>
        <v>0</v>
      </c>
      <c r="AF149" s="37" t="s">
        <v>338</v>
      </c>
      <c r="AG149" s="32" t="s">
        <v>332</v>
      </c>
      <c r="AH149" s="21" t="s">
        <v>317</v>
      </c>
      <c r="AI149" s="20" t="s">
        <v>314</v>
      </c>
      <c r="AJ149" s="26" t="s">
        <v>440</v>
      </c>
      <c r="AK149" s="26" t="s">
        <v>444</v>
      </c>
      <c r="AL149" s="26"/>
      <c r="AM149" s="26" t="s">
        <v>343</v>
      </c>
      <c r="AN149" s="20" t="s">
        <v>353</v>
      </c>
    </row>
    <row r="150" spans="2:40" ht="50">
      <c r="B150" s="29" t="str">
        <f>Calculations!A124</f>
        <v>SD9C</v>
      </c>
      <c r="C150" s="20" t="str">
        <f>Calculations!B124</f>
        <v>Barton Farm - Part 3</v>
      </c>
      <c r="D150" s="11" t="str">
        <f>Calculations!C124</f>
        <v>Housing</v>
      </c>
      <c r="E150" s="36">
        <f>Calculations!D124</f>
        <v>9.7736977790000008</v>
      </c>
      <c r="F150" s="36">
        <f>Calculations!H124</f>
        <v>9.7736977790000008</v>
      </c>
      <c r="G150" s="36">
        <f>Calculations!L124</f>
        <v>100</v>
      </c>
      <c r="H150" s="36">
        <f>Calculations!G124</f>
        <v>0</v>
      </c>
      <c r="I150" s="36">
        <f>Calculations!K124</f>
        <v>0</v>
      </c>
      <c r="J150" s="36">
        <f>Calculations!F124</f>
        <v>0</v>
      </c>
      <c r="K150" s="36">
        <f>Calculations!J124</f>
        <v>0</v>
      </c>
      <c r="L150" s="36">
        <f>Calculations!E124</f>
        <v>0</v>
      </c>
      <c r="M150" s="36">
        <f>Calculations!I124</f>
        <v>0</v>
      </c>
      <c r="N150" s="36">
        <f>Calculations!P124</f>
        <v>9.0454051724817948</v>
      </c>
      <c r="O150" s="36">
        <f>Calculations!T124</f>
        <v>92.548443557534256</v>
      </c>
      <c r="P150" s="36">
        <f>Calculations!O124</f>
        <v>0.16196171426766201</v>
      </c>
      <c r="Q150" s="36">
        <f>Calculations!S124</f>
        <v>1.6571180931710086</v>
      </c>
      <c r="R150" s="36">
        <f>Calculations!N124</f>
        <v>8.5877021046705596E-2</v>
      </c>
      <c r="S150" s="36">
        <f>Calculations!R124</f>
        <v>0.87865435363903932</v>
      </c>
      <c r="T150" s="36">
        <f>Calculations!M124</f>
        <v>0.48045387120383798</v>
      </c>
      <c r="U150" s="36">
        <f>Calculations!Q124</f>
        <v>4.9157839956556932</v>
      </c>
      <c r="V150" s="37">
        <f>Calculations!AA124</f>
        <v>0</v>
      </c>
      <c r="W150" s="37">
        <f>Calculations!AB124</f>
        <v>0</v>
      </c>
      <c r="X150" s="37">
        <f>Calculations!AC124</f>
        <v>0</v>
      </c>
      <c r="Y150" s="37">
        <f>Calculations!AD124</f>
        <v>0</v>
      </c>
      <c r="Z150" s="37">
        <f>Calculations!Y124</f>
        <v>0</v>
      </c>
      <c r="AA150" s="37">
        <f>Calculations!Z124</f>
        <v>0</v>
      </c>
      <c r="AB150" s="37">
        <f t="shared" ref="AB150:AB157" si="5">P150</f>
        <v>0.16196171426766201</v>
      </c>
      <c r="AC150" s="37">
        <f t="shared" ref="AC150:AC157" si="6">Q150</f>
        <v>1.6571180931710086</v>
      </c>
      <c r="AD150" s="37">
        <f>Calculations!AF124</f>
        <v>0</v>
      </c>
      <c r="AE150" s="37">
        <f>Calculations!AG124</f>
        <v>0</v>
      </c>
      <c r="AF150" s="37" t="s">
        <v>338</v>
      </c>
      <c r="AG150" s="32" t="s">
        <v>332</v>
      </c>
      <c r="AH150" s="21" t="s">
        <v>317</v>
      </c>
      <c r="AI150" s="20" t="s">
        <v>314</v>
      </c>
      <c r="AJ150" s="26" t="s">
        <v>440</v>
      </c>
      <c r="AK150" s="26" t="s">
        <v>444</v>
      </c>
      <c r="AL150" s="26"/>
      <c r="AM150" s="26" t="s">
        <v>343</v>
      </c>
      <c r="AN150" s="20" t="s">
        <v>353</v>
      </c>
    </row>
    <row r="151" spans="2:40" ht="50">
      <c r="B151" s="29" t="str">
        <f>Calculations!A125</f>
        <v>T31B</v>
      </c>
      <c r="C151" s="20" t="str">
        <f>Calculations!B125</f>
        <v>Land adjacent to Blind Lane</v>
      </c>
      <c r="D151" s="11" t="str">
        <f>Calculations!C125</f>
        <v>Housing</v>
      </c>
      <c r="E151" s="36">
        <f>Calculations!D125</f>
        <v>2.0088108867000001</v>
      </c>
      <c r="F151" s="36">
        <f>Calculations!H125</f>
        <v>2.0088108867000001</v>
      </c>
      <c r="G151" s="36">
        <f>Calculations!L125</f>
        <v>100</v>
      </c>
      <c r="H151" s="36">
        <f>Calculations!G125</f>
        <v>0</v>
      </c>
      <c r="I151" s="36">
        <f>Calculations!K125</f>
        <v>0</v>
      </c>
      <c r="J151" s="36">
        <f>Calculations!F125</f>
        <v>0</v>
      </c>
      <c r="K151" s="36">
        <f>Calculations!J125</f>
        <v>0</v>
      </c>
      <c r="L151" s="36">
        <f>Calculations!E125</f>
        <v>0</v>
      </c>
      <c r="M151" s="36">
        <f>Calculations!I125</f>
        <v>0</v>
      </c>
      <c r="N151" s="36">
        <f>Calculations!P125</f>
        <v>1.9822969465200413</v>
      </c>
      <c r="O151" s="36">
        <f>Calculations!T125</f>
        <v>98.6801176578889</v>
      </c>
      <c r="P151" s="36">
        <f>Calculations!O125</f>
        <v>3.8296116770688898E-3</v>
      </c>
      <c r="Q151" s="36">
        <f>Calculations!S125</f>
        <v>0.19064072693074824</v>
      </c>
      <c r="R151" s="36">
        <f>Calculations!N125</f>
        <v>1.60127169219849E-3</v>
      </c>
      <c r="S151" s="36">
        <f>Calculations!R125</f>
        <v>7.9712416076607367E-2</v>
      </c>
      <c r="T151" s="36">
        <f>Calculations!M125</f>
        <v>2.1083056810691499E-2</v>
      </c>
      <c r="U151" s="36">
        <f>Calculations!Q125</f>
        <v>1.0495291991037525</v>
      </c>
      <c r="V151" s="37">
        <f>Calculations!AA125</f>
        <v>0</v>
      </c>
      <c r="W151" s="37">
        <f>Calculations!AB125</f>
        <v>0</v>
      </c>
      <c r="X151" s="37">
        <f>Calculations!AC125</f>
        <v>0</v>
      </c>
      <c r="Y151" s="37">
        <f>Calculations!AD125</f>
        <v>0</v>
      </c>
      <c r="Z151" s="37">
        <f>Calculations!Y125</f>
        <v>0</v>
      </c>
      <c r="AA151" s="37">
        <f>Calculations!Z125</f>
        <v>0</v>
      </c>
      <c r="AB151" s="37">
        <f t="shared" si="5"/>
        <v>3.8296116770688898E-3</v>
      </c>
      <c r="AC151" s="37">
        <f t="shared" si="6"/>
        <v>0.19064072693074824</v>
      </c>
      <c r="AD151" s="37">
        <f>Calculations!AF125</f>
        <v>0</v>
      </c>
      <c r="AE151" s="37">
        <f>Calculations!AG125</f>
        <v>0</v>
      </c>
      <c r="AF151" s="37" t="s">
        <v>336</v>
      </c>
      <c r="AG151" s="32" t="s">
        <v>331</v>
      </c>
      <c r="AH151" s="21" t="s">
        <v>317</v>
      </c>
      <c r="AI151" s="20" t="s">
        <v>314</v>
      </c>
      <c r="AJ151" s="26" t="s">
        <v>435</v>
      </c>
      <c r="AK151" s="26" t="s">
        <v>444</v>
      </c>
      <c r="AL151" s="26"/>
      <c r="AM151" s="26" t="s">
        <v>342</v>
      </c>
      <c r="AN151" s="20" t="s">
        <v>352</v>
      </c>
    </row>
    <row r="152" spans="2:40" ht="50">
      <c r="B152" s="29" t="str">
        <f>Calculations!A126</f>
        <v>T71A</v>
      </c>
      <c r="C152" s="20" t="str">
        <f>Calculations!B126</f>
        <v>Land north-west of Highfield Cottage</v>
      </c>
      <c r="D152" s="11" t="str">
        <f>Calculations!C126</f>
        <v>Housing</v>
      </c>
      <c r="E152" s="36">
        <f>Calculations!D126</f>
        <v>2.1593647817999999</v>
      </c>
      <c r="F152" s="36">
        <f>Calculations!H126</f>
        <v>2.1593647817999999</v>
      </c>
      <c r="G152" s="36">
        <f>Calculations!L126</f>
        <v>100</v>
      </c>
      <c r="H152" s="36">
        <f>Calculations!G126</f>
        <v>0</v>
      </c>
      <c r="I152" s="36">
        <f>Calculations!K126</f>
        <v>0</v>
      </c>
      <c r="J152" s="36">
        <f>Calculations!F126</f>
        <v>0</v>
      </c>
      <c r="K152" s="36">
        <f>Calculations!J126</f>
        <v>0</v>
      </c>
      <c r="L152" s="36">
        <f>Calculations!E126</f>
        <v>0</v>
      </c>
      <c r="M152" s="36">
        <f>Calculations!I126</f>
        <v>0</v>
      </c>
      <c r="N152" s="36">
        <f>Calculations!P126</f>
        <v>2.1577699943203856</v>
      </c>
      <c r="O152" s="36">
        <f>Calculations!T126</f>
        <v>99.926145527006099</v>
      </c>
      <c r="P152" s="36">
        <f>Calculations!O126</f>
        <v>6.1460764584880898E-4</v>
      </c>
      <c r="Q152" s="36">
        <f>Calculations!S126</f>
        <v>2.8462427980162075E-2</v>
      </c>
      <c r="R152" s="36">
        <f>Calculations!N126</f>
        <v>0</v>
      </c>
      <c r="S152" s="36">
        <f>Calculations!R126</f>
        <v>0</v>
      </c>
      <c r="T152" s="36">
        <f>Calculations!M126</f>
        <v>9.8017983376557792E-4</v>
      </c>
      <c r="U152" s="36">
        <f>Calculations!Q126</f>
        <v>4.5392045013743401E-2</v>
      </c>
      <c r="V152" s="37">
        <f>Calculations!AA126</f>
        <v>0</v>
      </c>
      <c r="W152" s="37">
        <f>Calculations!AB126</f>
        <v>0</v>
      </c>
      <c r="X152" s="37">
        <f>Calculations!AC126</f>
        <v>0</v>
      </c>
      <c r="Y152" s="37">
        <f>Calculations!AD126</f>
        <v>0</v>
      </c>
      <c r="Z152" s="37">
        <f>Calculations!Y126</f>
        <v>0</v>
      </c>
      <c r="AA152" s="37">
        <f>Calculations!Z126</f>
        <v>0</v>
      </c>
      <c r="AB152" s="37">
        <f t="shared" si="5"/>
        <v>6.1460764584880898E-4</v>
      </c>
      <c r="AC152" s="37">
        <f t="shared" si="6"/>
        <v>2.8462427980162075E-2</v>
      </c>
      <c r="AD152" s="37">
        <f>Calculations!AF126</f>
        <v>0</v>
      </c>
      <c r="AE152" s="37">
        <f>Calculations!AG126</f>
        <v>0</v>
      </c>
      <c r="AF152" s="37" t="s">
        <v>338</v>
      </c>
      <c r="AG152" s="32" t="s">
        <v>331</v>
      </c>
      <c r="AH152" s="21" t="s">
        <v>317</v>
      </c>
      <c r="AI152" s="20" t="s">
        <v>314</v>
      </c>
      <c r="AJ152" s="26" t="s">
        <v>440</v>
      </c>
      <c r="AK152" s="26" t="s">
        <v>444</v>
      </c>
      <c r="AL152" s="26"/>
      <c r="AM152" s="26" t="s">
        <v>343</v>
      </c>
      <c r="AN152" s="20" t="s">
        <v>353</v>
      </c>
    </row>
    <row r="153" spans="2:40" ht="50">
      <c r="B153" s="29" t="str">
        <f>Calculations!A127</f>
        <v>W11</v>
      </c>
      <c r="C153" s="20" t="str">
        <f>Calculations!B127</f>
        <v>Land between Colin Lane and future Heritage Railway</v>
      </c>
      <c r="D153" s="11" t="str">
        <f>Calculations!C127</f>
        <v>Housing</v>
      </c>
      <c r="E153" s="36">
        <f>Calculations!D127</f>
        <v>0.71703503540000002</v>
      </c>
      <c r="F153" s="36">
        <f>Calculations!H127</f>
        <v>0.71703503540000002</v>
      </c>
      <c r="G153" s="36">
        <f>Calculations!L127</f>
        <v>100</v>
      </c>
      <c r="H153" s="36">
        <f>Calculations!G127</f>
        <v>0</v>
      </c>
      <c r="I153" s="36">
        <f>Calculations!K127</f>
        <v>0</v>
      </c>
      <c r="J153" s="36">
        <f>Calculations!F127</f>
        <v>0</v>
      </c>
      <c r="K153" s="36">
        <f>Calculations!J127</f>
        <v>0</v>
      </c>
      <c r="L153" s="36">
        <f>Calculations!E127</f>
        <v>0</v>
      </c>
      <c r="M153" s="36">
        <f>Calculations!I127</f>
        <v>0</v>
      </c>
      <c r="N153" s="36">
        <f>Calculations!P127</f>
        <v>0.6671013621188453</v>
      </c>
      <c r="O153" s="36">
        <f>Calculations!T127</f>
        <v>93.036090174687331</v>
      </c>
      <c r="P153" s="36">
        <f>Calculations!O127</f>
        <v>3.8591135651316902E-2</v>
      </c>
      <c r="Q153" s="36">
        <f>Calculations!S127</f>
        <v>5.3820432400194687</v>
      </c>
      <c r="R153" s="36">
        <f>Calculations!N127</f>
        <v>9.0589689584194197E-4</v>
      </c>
      <c r="S153" s="36">
        <f>Calculations!R127</f>
        <v>0.12633927927058469</v>
      </c>
      <c r="T153" s="36">
        <f>Calculations!M127</f>
        <v>1.0436640733995899E-2</v>
      </c>
      <c r="U153" s="36">
        <f>Calculations!Q127</f>
        <v>1.4555273060226115</v>
      </c>
      <c r="V153" s="37">
        <f>Calculations!AA127</f>
        <v>0</v>
      </c>
      <c r="W153" s="37">
        <f>Calculations!AB127</f>
        <v>0</v>
      </c>
      <c r="X153" s="37">
        <f>Calculations!AC127</f>
        <v>0</v>
      </c>
      <c r="Y153" s="37">
        <f>Calculations!AD127</f>
        <v>0</v>
      </c>
      <c r="Z153" s="37">
        <f>Calculations!Y127</f>
        <v>0</v>
      </c>
      <c r="AA153" s="37">
        <f>Calculations!Z127</f>
        <v>0</v>
      </c>
      <c r="AB153" s="37">
        <f t="shared" si="5"/>
        <v>3.8591135651316902E-2</v>
      </c>
      <c r="AC153" s="37">
        <f t="shared" si="6"/>
        <v>5.3820432400194687</v>
      </c>
      <c r="AD153" s="37">
        <f>Calculations!AF127</f>
        <v>0</v>
      </c>
      <c r="AE153" s="37">
        <f>Calculations!AG127</f>
        <v>0</v>
      </c>
      <c r="AF153" s="37" t="s">
        <v>336</v>
      </c>
      <c r="AG153" s="32" t="s">
        <v>312</v>
      </c>
      <c r="AH153" s="21" t="s">
        <v>317</v>
      </c>
      <c r="AI153" s="20" t="s">
        <v>314</v>
      </c>
      <c r="AJ153" s="26" t="s">
        <v>325</v>
      </c>
      <c r="AK153" s="26" t="s">
        <v>444</v>
      </c>
      <c r="AL153" s="26"/>
      <c r="AM153" s="26" t="s">
        <v>342</v>
      </c>
      <c r="AN153" s="20" t="s">
        <v>352</v>
      </c>
    </row>
    <row r="154" spans="2:40" ht="50">
      <c r="B154" s="29" t="str">
        <f>Calculations!A128</f>
        <v>W4B</v>
      </c>
      <c r="C154" s="20" t="str">
        <f>Calculations!B128</f>
        <v>Land between Colin Lane and future Heritage Railway</v>
      </c>
      <c r="D154" s="11" t="str">
        <f>Calculations!C128</f>
        <v>Housing</v>
      </c>
      <c r="E154" s="36">
        <f>Calculations!D128</f>
        <v>1.8174288074</v>
      </c>
      <c r="F154" s="36">
        <f>Calculations!H128</f>
        <v>1.8174288074</v>
      </c>
      <c r="G154" s="36">
        <f>Calculations!L128</f>
        <v>100</v>
      </c>
      <c r="H154" s="36">
        <f>Calculations!G128</f>
        <v>0</v>
      </c>
      <c r="I154" s="36">
        <f>Calculations!K128</f>
        <v>0</v>
      </c>
      <c r="J154" s="36">
        <f>Calculations!F128</f>
        <v>0</v>
      </c>
      <c r="K154" s="36">
        <f>Calculations!J128</f>
        <v>0</v>
      </c>
      <c r="L154" s="36">
        <f>Calculations!E128</f>
        <v>0</v>
      </c>
      <c r="M154" s="36">
        <f>Calculations!I128</f>
        <v>0</v>
      </c>
      <c r="N154" s="36">
        <f>Calculations!P128</f>
        <v>1.1677179969170592</v>
      </c>
      <c r="O154" s="36">
        <f>Calculations!T128</f>
        <v>64.251099804431291</v>
      </c>
      <c r="P154" s="36">
        <f>Calculations!O128</f>
        <v>0.432533410217674</v>
      </c>
      <c r="Q154" s="36">
        <f>Calculations!S128</f>
        <v>23.799194139354103</v>
      </c>
      <c r="R154" s="36">
        <f>Calculations!N128</f>
        <v>7.3623722096688798E-2</v>
      </c>
      <c r="S154" s="36">
        <f>Calculations!R128</f>
        <v>4.0509824537234191</v>
      </c>
      <c r="T154" s="36">
        <f>Calculations!M128</f>
        <v>0.143553678168578</v>
      </c>
      <c r="U154" s="36">
        <f>Calculations!Q128</f>
        <v>7.8987236024911924</v>
      </c>
      <c r="V154" s="37">
        <f>Calculations!AA128</f>
        <v>0</v>
      </c>
      <c r="W154" s="37">
        <f>Calculations!AB128</f>
        <v>0</v>
      </c>
      <c r="X154" s="37">
        <f>Calculations!AC128</f>
        <v>0</v>
      </c>
      <c r="Y154" s="37">
        <f>Calculations!AD128</f>
        <v>0</v>
      </c>
      <c r="Z154" s="37">
        <f>Calculations!Y128</f>
        <v>0</v>
      </c>
      <c r="AA154" s="37">
        <f>Calculations!Z128</f>
        <v>0</v>
      </c>
      <c r="AB154" s="37">
        <f t="shared" si="5"/>
        <v>0.432533410217674</v>
      </c>
      <c r="AC154" s="37">
        <f t="shared" si="6"/>
        <v>23.799194139354103</v>
      </c>
      <c r="AD154" s="37">
        <f>Calculations!AF128</f>
        <v>0</v>
      </c>
      <c r="AE154" s="37">
        <f>Calculations!AG128</f>
        <v>0</v>
      </c>
      <c r="AF154" s="37" t="s">
        <v>338</v>
      </c>
      <c r="AG154" s="32" t="s">
        <v>312</v>
      </c>
      <c r="AH154" s="21" t="s">
        <v>317</v>
      </c>
      <c r="AI154" s="20" t="s">
        <v>314</v>
      </c>
      <c r="AJ154" s="26" t="s">
        <v>339</v>
      </c>
      <c r="AK154" s="26" t="s">
        <v>444</v>
      </c>
      <c r="AL154" s="26"/>
      <c r="AM154" s="26" t="s">
        <v>343</v>
      </c>
      <c r="AN154" s="20" t="s">
        <v>353</v>
      </c>
    </row>
    <row r="155" spans="2:40" ht="50">
      <c r="B155" s="29" t="str">
        <f>Calculations!A129</f>
        <v>W7A2</v>
      </c>
      <c r="C155" s="20" t="str">
        <f>Calculations!B129</f>
        <v>Land north of B4632 and east of employment estate</v>
      </c>
      <c r="D155" s="11" t="str">
        <f>Calculations!C129</f>
        <v>Housing</v>
      </c>
      <c r="E155" s="36">
        <f>Calculations!D129</f>
        <v>2.0379635197999999</v>
      </c>
      <c r="F155" s="36">
        <f>Calculations!H129</f>
        <v>2.0379635197999999</v>
      </c>
      <c r="G155" s="36">
        <f>Calculations!L129</f>
        <v>100</v>
      </c>
      <c r="H155" s="36">
        <f>Calculations!G129</f>
        <v>0</v>
      </c>
      <c r="I155" s="36">
        <f>Calculations!K129</f>
        <v>0</v>
      </c>
      <c r="J155" s="36">
        <f>Calculations!F129</f>
        <v>0</v>
      </c>
      <c r="K155" s="36">
        <f>Calculations!J129</f>
        <v>0</v>
      </c>
      <c r="L155" s="36">
        <f>Calculations!E129</f>
        <v>0</v>
      </c>
      <c r="M155" s="36">
        <f>Calculations!I129</f>
        <v>0</v>
      </c>
      <c r="N155" s="36">
        <f>Calculations!P129</f>
        <v>1.8374509887442558</v>
      </c>
      <c r="O155" s="36">
        <f>Calculations!T129</f>
        <v>90.161132468385802</v>
      </c>
      <c r="P155" s="36">
        <f>Calculations!O129</f>
        <v>0.177670851449925</v>
      </c>
      <c r="Q155" s="36">
        <f>Calculations!S129</f>
        <v>8.7180584796415364</v>
      </c>
      <c r="R155" s="36">
        <f>Calculations!N129</f>
        <v>9.2073158428225693E-3</v>
      </c>
      <c r="S155" s="36">
        <f>Calculations!R129</f>
        <v>0.45179002241051641</v>
      </c>
      <c r="T155" s="36">
        <f>Calculations!M129</f>
        <v>1.3634363762996499E-2</v>
      </c>
      <c r="U155" s="36">
        <f>Calculations!Q129</f>
        <v>0.66901902956214543</v>
      </c>
      <c r="V155" s="37">
        <f>Calculations!AA129</f>
        <v>0</v>
      </c>
      <c r="W155" s="37">
        <f>Calculations!AB129</f>
        <v>0</v>
      </c>
      <c r="X155" s="37">
        <f>Calculations!AC129</f>
        <v>0</v>
      </c>
      <c r="Y155" s="37">
        <f>Calculations!AD129</f>
        <v>0</v>
      </c>
      <c r="Z155" s="37">
        <f>Calculations!Y129</f>
        <v>0</v>
      </c>
      <c r="AA155" s="37">
        <f>Calculations!Z129</f>
        <v>0</v>
      </c>
      <c r="AB155" s="37">
        <f t="shared" si="5"/>
        <v>0.177670851449925</v>
      </c>
      <c r="AC155" s="37">
        <f t="shared" si="6"/>
        <v>8.7180584796415364</v>
      </c>
      <c r="AD155" s="37">
        <f>Calculations!AF129</f>
        <v>0</v>
      </c>
      <c r="AE155" s="37">
        <f>Calculations!AG129</f>
        <v>0</v>
      </c>
      <c r="AF155" s="37" t="s">
        <v>336</v>
      </c>
      <c r="AG155" s="32" t="s">
        <v>312</v>
      </c>
      <c r="AH155" s="21" t="s">
        <v>317</v>
      </c>
      <c r="AI155" s="20" t="s">
        <v>314</v>
      </c>
      <c r="AJ155" s="26" t="s">
        <v>325</v>
      </c>
      <c r="AK155" s="26" t="s">
        <v>444</v>
      </c>
      <c r="AL155" s="26"/>
      <c r="AM155" s="26" t="s">
        <v>342</v>
      </c>
      <c r="AN155" s="20" t="s">
        <v>352</v>
      </c>
    </row>
    <row r="156" spans="2:40" ht="25">
      <c r="B156" s="29" t="str">
        <f>Calculations!A130</f>
        <v>W7C</v>
      </c>
      <c r="C156" s="20" t="str">
        <f>Calculations!B130</f>
        <v>Land north of B4632 and east of employment estate (Site C)</v>
      </c>
      <c r="D156" s="11" t="str">
        <f>Calculations!C130</f>
        <v>Housing</v>
      </c>
      <c r="E156" s="36">
        <f>Calculations!D130</f>
        <v>0.55809054810000003</v>
      </c>
      <c r="F156" s="36">
        <f>Calculations!H130</f>
        <v>0.55809054810000003</v>
      </c>
      <c r="G156" s="36">
        <f>Calculations!L130</f>
        <v>100</v>
      </c>
      <c r="H156" s="36">
        <f>Calculations!G130</f>
        <v>0</v>
      </c>
      <c r="I156" s="36">
        <f>Calculations!K130</f>
        <v>0</v>
      </c>
      <c r="J156" s="36">
        <f>Calculations!F130</f>
        <v>0</v>
      </c>
      <c r="K156" s="36">
        <f>Calculations!J130</f>
        <v>0</v>
      </c>
      <c r="L156" s="36">
        <f>Calculations!E130</f>
        <v>0</v>
      </c>
      <c r="M156" s="36">
        <f>Calculations!I130</f>
        <v>0</v>
      </c>
      <c r="N156" s="36">
        <f>Calculations!P130</f>
        <v>0.55809054810000003</v>
      </c>
      <c r="O156" s="36">
        <f>Calculations!T130</f>
        <v>100</v>
      </c>
      <c r="P156" s="36">
        <f>Calculations!O130</f>
        <v>0</v>
      </c>
      <c r="Q156" s="36">
        <f>Calculations!S130</f>
        <v>0</v>
      </c>
      <c r="R156" s="36">
        <f>Calculations!N130</f>
        <v>0</v>
      </c>
      <c r="S156" s="36">
        <f>Calculations!R130</f>
        <v>0</v>
      </c>
      <c r="T156" s="36">
        <f>Calculations!M130</f>
        <v>0</v>
      </c>
      <c r="U156" s="36">
        <f>Calculations!Q130</f>
        <v>0</v>
      </c>
      <c r="V156" s="37">
        <f>Calculations!AA130</f>
        <v>0</v>
      </c>
      <c r="W156" s="37">
        <f>Calculations!AB130</f>
        <v>0</v>
      </c>
      <c r="X156" s="37">
        <f>Calculations!AC130</f>
        <v>0</v>
      </c>
      <c r="Y156" s="37">
        <f>Calculations!AD130</f>
        <v>0</v>
      </c>
      <c r="Z156" s="37">
        <f>Calculations!Y130</f>
        <v>0</v>
      </c>
      <c r="AA156" s="37">
        <f>Calculations!Z130</f>
        <v>0</v>
      </c>
      <c r="AB156" s="37">
        <f t="shared" si="5"/>
        <v>0</v>
      </c>
      <c r="AC156" s="37">
        <f t="shared" si="6"/>
        <v>0</v>
      </c>
      <c r="AD156" s="37">
        <f>Calculations!AF130</f>
        <v>0</v>
      </c>
      <c r="AE156" s="37">
        <f>Calculations!AG130</f>
        <v>0</v>
      </c>
      <c r="AF156" s="37" t="s">
        <v>336</v>
      </c>
      <c r="AG156" s="32" t="s">
        <v>312</v>
      </c>
      <c r="AH156" s="21" t="s">
        <v>317</v>
      </c>
      <c r="AI156" s="20" t="s">
        <v>321</v>
      </c>
      <c r="AJ156" s="26" t="s">
        <v>327</v>
      </c>
      <c r="AK156" s="26" t="s">
        <v>328</v>
      </c>
      <c r="AL156" s="26"/>
      <c r="AM156" s="26" t="s">
        <v>346</v>
      </c>
      <c r="AN156" s="20" t="s">
        <v>351</v>
      </c>
    </row>
    <row r="157" spans="2:40" ht="50">
      <c r="B157" s="29" t="str">
        <f>Calculations!A131</f>
        <v>W8B</v>
      </c>
      <c r="C157" s="20" t="str">
        <f>Calculations!B131</f>
        <v>Land west of Field Close &amp; north of B4632</v>
      </c>
      <c r="D157" s="11" t="str">
        <f>Calculations!C131</f>
        <v>Housing</v>
      </c>
      <c r="E157" s="36">
        <f>Calculations!D131</f>
        <v>2.8904160655000002</v>
      </c>
      <c r="F157" s="36">
        <f>Calculations!H131</f>
        <v>2.8904160655000002</v>
      </c>
      <c r="G157" s="36">
        <f>Calculations!L131</f>
        <v>100</v>
      </c>
      <c r="H157" s="36">
        <f>Calculations!G131</f>
        <v>0</v>
      </c>
      <c r="I157" s="36">
        <f>Calculations!K131</f>
        <v>0</v>
      </c>
      <c r="J157" s="36">
        <f>Calculations!F131</f>
        <v>0</v>
      </c>
      <c r="K157" s="36">
        <f>Calculations!J131</f>
        <v>0</v>
      </c>
      <c r="L157" s="36">
        <f>Calculations!E131</f>
        <v>0</v>
      </c>
      <c r="M157" s="36">
        <f>Calculations!I131</f>
        <v>0</v>
      </c>
      <c r="N157" s="36">
        <f>Calculations!P131</f>
        <v>2.3014028344106929</v>
      </c>
      <c r="O157" s="36">
        <f>Calculations!T131</f>
        <v>79.621853126275909</v>
      </c>
      <c r="P157" s="36">
        <f>Calculations!O131</f>
        <v>0.322780889644603</v>
      </c>
      <c r="Q157" s="36">
        <f>Calculations!S131</f>
        <v>11.167281191705063</v>
      </c>
      <c r="R157" s="36">
        <f>Calculations!N131</f>
        <v>0.134380457376374</v>
      </c>
      <c r="S157" s="36">
        <f>Calculations!R131</f>
        <v>4.649173486832531</v>
      </c>
      <c r="T157" s="36">
        <f>Calculations!M131</f>
        <v>0.13185188406833001</v>
      </c>
      <c r="U157" s="36">
        <f>Calculations!Q131</f>
        <v>4.5616921951864926</v>
      </c>
      <c r="V157" s="37">
        <f>Calculations!AA131</f>
        <v>0</v>
      </c>
      <c r="W157" s="37">
        <f>Calculations!AB131</f>
        <v>0</v>
      </c>
      <c r="X157" s="37">
        <f>Calculations!AC131</f>
        <v>0</v>
      </c>
      <c r="Y157" s="37">
        <f>Calculations!AD131</f>
        <v>0</v>
      </c>
      <c r="Z157" s="37">
        <f>Calculations!Y131</f>
        <v>0</v>
      </c>
      <c r="AA157" s="37">
        <f>Calculations!Z131</f>
        <v>0</v>
      </c>
      <c r="AB157" s="37">
        <f t="shared" si="5"/>
        <v>0.322780889644603</v>
      </c>
      <c r="AC157" s="37">
        <f t="shared" si="6"/>
        <v>11.167281191705063</v>
      </c>
      <c r="AD157" s="37">
        <f>Calculations!AF131</f>
        <v>0</v>
      </c>
      <c r="AE157" s="37">
        <f>Calculations!AG131</f>
        <v>0</v>
      </c>
      <c r="AF157" s="37" t="s">
        <v>338</v>
      </c>
      <c r="AG157" s="32" t="s">
        <v>312</v>
      </c>
      <c r="AH157" s="21" t="s">
        <v>317</v>
      </c>
      <c r="AI157" s="20" t="s">
        <v>314</v>
      </c>
      <c r="AJ157" s="26" t="s">
        <v>339</v>
      </c>
      <c r="AK157" s="26" t="s">
        <v>444</v>
      </c>
      <c r="AL157" s="26"/>
      <c r="AM157" s="26" t="s">
        <v>343</v>
      </c>
      <c r="AN157" s="20" t="s">
        <v>353</v>
      </c>
    </row>
    <row r="158" spans="2:40" ht="62.5">
      <c r="B158" s="29" t="str">
        <f>Calculations!A132</f>
        <v>23/02101/FUL</v>
      </c>
      <c r="C158" s="20" t="str">
        <f>Calculations!B132</f>
        <v>Land and properties at Berkeley Close, GL7 5UN</v>
      </c>
      <c r="D158" s="11" t="str">
        <f>Calculations!C132</f>
        <v>Housing</v>
      </c>
      <c r="E158" s="36">
        <f>Calculations!D132</f>
        <v>2.1850939807864802</v>
      </c>
      <c r="F158" s="36">
        <f>Calculations!H132</f>
        <v>2.1850939807864802</v>
      </c>
      <c r="G158" s="36">
        <f>Calculations!L132</f>
        <v>100</v>
      </c>
      <c r="H158" s="36">
        <f>Calculations!G132</f>
        <v>0</v>
      </c>
      <c r="I158" s="36">
        <f>Calculations!K132</f>
        <v>0</v>
      </c>
      <c r="J158" s="36">
        <f>Calculations!F132</f>
        <v>0</v>
      </c>
      <c r="K158" s="36">
        <f>Calculations!J132</f>
        <v>0</v>
      </c>
      <c r="L158" s="36">
        <f>Calculations!E132</f>
        <v>0</v>
      </c>
      <c r="M158" s="36">
        <f>Calculations!I132</f>
        <v>0</v>
      </c>
      <c r="N158" s="36">
        <f>Calculations!P132</f>
        <v>1.8561658606164144</v>
      </c>
      <c r="O158" s="36">
        <f>Calculations!T132</f>
        <v>84.946728925056362</v>
      </c>
      <c r="P158" s="36">
        <f>Calculations!O132</f>
        <v>0.28555440333239401</v>
      </c>
      <c r="Q158" s="36">
        <f>Calculations!S132</f>
        <v>13.068289320426141</v>
      </c>
      <c r="R158" s="36">
        <f>Calculations!N132</f>
        <v>4.3243228275862501E-2</v>
      </c>
      <c r="S158" s="36">
        <f>Calculations!R132</f>
        <v>1.9790099948148672</v>
      </c>
      <c r="T158" s="36">
        <f>Calculations!M132</f>
        <v>1.30488561809193E-4</v>
      </c>
      <c r="U158" s="36">
        <f>Calculations!Q132</f>
        <v>5.9717597026296464E-3</v>
      </c>
      <c r="V158" s="37">
        <f>Calculations!AA132</f>
        <v>2.1850939807864802</v>
      </c>
      <c r="W158" s="37">
        <f>Calculations!AB132</f>
        <v>100</v>
      </c>
      <c r="X158" s="37">
        <f>Calculations!AC132</f>
        <v>0</v>
      </c>
      <c r="Y158" s="37">
        <f>Calculations!AD132</f>
        <v>0</v>
      </c>
      <c r="Z158" s="37">
        <f>Calculations!Y132</f>
        <v>0</v>
      </c>
      <c r="AA158" s="37">
        <f>Calculations!Z132</f>
        <v>0</v>
      </c>
      <c r="AB158" s="37">
        <f t="shared" ref="AB158:AB197" si="7">P158</f>
        <v>0.28555440333239401</v>
      </c>
      <c r="AC158" s="37">
        <f t="shared" ref="AC158:AC197" si="8">Q158</f>
        <v>13.068289320426141</v>
      </c>
      <c r="AD158" s="37">
        <f>Calculations!AF132</f>
        <v>0</v>
      </c>
      <c r="AE158" s="37">
        <f>Calculations!AG132</f>
        <v>0</v>
      </c>
      <c r="AF158" s="37" t="s">
        <v>337</v>
      </c>
      <c r="AG158" s="32" t="s">
        <v>430</v>
      </c>
      <c r="AH158" s="21" t="s">
        <v>317</v>
      </c>
      <c r="AI158" s="20" t="s">
        <v>314</v>
      </c>
      <c r="AJ158" s="26" t="s">
        <v>434</v>
      </c>
      <c r="AK158" s="26" t="s">
        <v>444</v>
      </c>
      <c r="AL158" s="26"/>
      <c r="AM158" s="26" t="s">
        <v>344</v>
      </c>
      <c r="AN158" s="20" t="s">
        <v>355</v>
      </c>
    </row>
    <row r="159" spans="2:40" ht="50">
      <c r="B159" s="29" t="str">
        <f>Calculations!A133</f>
        <v>24/01608/FUL</v>
      </c>
      <c r="C159" s="20" t="str">
        <f>Calculations!B133</f>
        <v>Land west of Down Ampney Football Club, Broadleaze</v>
      </c>
      <c r="D159" s="11" t="str">
        <f>Calculations!C133</f>
        <v>Housing</v>
      </c>
      <c r="E159" s="36">
        <f>Calculations!D133</f>
        <v>0.50347989747673205</v>
      </c>
      <c r="F159" s="36">
        <f>Calculations!H133</f>
        <v>0.50347989747673205</v>
      </c>
      <c r="G159" s="36">
        <f>Calculations!L133</f>
        <v>100</v>
      </c>
      <c r="H159" s="36">
        <f>Calculations!G133</f>
        <v>0</v>
      </c>
      <c r="I159" s="36">
        <f>Calculations!K133</f>
        <v>0</v>
      </c>
      <c r="J159" s="36">
        <f>Calculations!F133</f>
        <v>0</v>
      </c>
      <c r="K159" s="36">
        <f>Calculations!J133</f>
        <v>0</v>
      </c>
      <c r="L159" s="36">
        <f>Calculations!E133</f>
        <v>0</v>
      </c>
      <c r="M159" s="36">
        <f>Calculations!I133</f>
        <v>0</v>
      </c>
      <c r="N159" s="36">
        <f>Calculations!P133</f>
        <v>0.44742067325910345</v>
      </c>
      <c r="O159" s="36">
        <f>Calculations!T133</f>
        <v>88.865647963587406</v>
      </c>
      <c r="P159" s="36">
        <f>Calculations!O133</f>
        <v>3.5492368723727297E-2</v>
      </c>
      <c r="Q159" s="36">
        <f>Calculations!S133</f>
        <v>7.0494112876408446</v>
      </c>
      <c r="R159" s="36">
        <f>Calculations!N133</f>
        <v>2.05668554939013E-2</v>
      </c>
      <c r="S159" s="36">
        <f>Calculations!R133</f>
        <v>4.0849407487717588</v>
      </c>
      <c r="T159" s="36">
        <f>Calculations!M133</f>
        <v>0</v>
      </c>
      <c r="U159" s="36">
        <f>Calculations!Q133</f>
        <v>0</v>
      </c>
      <c r="V159" s="37">
        <f>Calculations!AA133</f>
        <v>0</v>
      </c>
      <c r="W159" s="37">
        <f>Calculations!AB133</f>
        <v>0</v>
      </c>
      <c r="X159" s="37">
        <f>Calculations!AC133</f>
        <v>0</v>
      </c>
      <c r="Y159" s="37">
        <f>Calculations!AD133</f>
        <v>0</v>
      </c>
      <c r="Z159" s="37">
        <f>Calculations!Y133</f>
        <v>0</v>
      </c>
      <c r="AA159" s="37">
        <f>Calculations!Z133</f>
        <v>0</v>
      </c>
      <c r="AB159" s="37">
        <f t="shared" si="7"/>
        <v>3.5492368723727297E-2</v>
      </c>
      <c r="AC159" s="37">
        <f t="shared" si="8"/>
        <v>7.0494112876408446</v>
      </c>
      <c r="AD159" s="37">
        <f>Calculations!AF133</f>
        <v>0</v>
      </c>
      <c r="AE159" s="37">
        <f>Calculations!AG133</f>
        <v>0</v>
      </c>
      <c r="AF159" s="37" t="s">
        <v>336</v>
      </c>
      <c r="AG159" s="32" t="s">
        <v>431</v>
      </c>
      <c r="AH159" s="21" t="s">
        <v>317</v>
      </c>
      <c r="AI159" s="20" t="s">
        <v>314</v>
      </c>
      <c r="AJ159" s="26" t="s">
        <v>435</v>
      </c>
      <c r="AK159" s="26" t="s">
        <v>444</v>
      </c>
      <c r="AL159" s="26"/>
      <c r="AM159" s="26" t="s">
        <v>342</v>
      </c>
      <c r="AN159" s="20" t="s">
        <v>352</v>
      </c>
    </row>
    <row r="160" spans="2:40" ht="25">
      <c r="B160" s="29" t="str">
        <f>Calculations!A134</f>
        <v>25/00394/OPANOT</v>
      </c>
      <c r="C160" s="20" t="str">
        <f>Calculations!B134</f>
        <v>Units A B And C Querns Business Centre, Whitworth Road, GL7 1RT</v>
      </c>
      <c r="D160" s="11" t="str">
        <f>Calculations!C134</f>
        <v>Housing</v>
      </c>
      <c r="E160" s="36">
        <f>Calculations!D134</f>
        <v>0.16338457908435899</v>
      </c>
      <c r="F160" s="36">
        <f>Calculations!H134</f>
        <v>0.16338457908435899</v>
      </c>
      <c r="G160" s="36">
        <f>Calculations!L134</f>
        <v>100</v>
      </c>
      <c r="H160" s="36">
        <f>Calculations!G134</f>
        <v>0</v>
      </c>
      <c r="I160" s="36">
        <f>Calculations!K134</f>
        <v>0</v>
      </c>
      <c r="J160" s="36">
        <f>Calculations!F134</f>
        <v>0</v>
      </c>
      <c r="K160" s="36">
        <f>Calculations!J134</f>
        <v>0</v>
      </c>
      <c r="L160" s="36">
        <f>Calculations!E134</f>
        <v>0</v>
      </c>
      <c r="M160" s="36">
        <f>Calculations!I134</f>
        <v>0</v>
      </c>
      <c r="N160" s="36">
        <f>Calculations!P134</f>
        <v>0.16338457908435899</v>
      </c>
      <c r="O160" s="36">
        <f>Calculations!T134</f>
        <v>100</v>
      </c>
      <c r="P160" s="36">
        <f>Calculations!O134</f>
        <v>0</v>
      </c>
      <c r="Q160" s="36">
        <f>Calculations!S134</f>
        <v>0</v>
      </c>
      <c r="R160" s="36">
        <f>Calculations!N134</f>
        <v>0</v>
      </c>
      <c r="S160" s="36">
        <f>Calculations!R134</f>
        <v>0</v>
      </c>
      <c r="T160" s="36">
        <f>Calculations!M134</f>
        <v>0</v>
      </c>
      <c r="U160" s="36">
        <f>Calculations!Q134</f>
        <v>0</v>
      </c>
      <c r="V160" s="37">
        <f>Calculations!AA134</f>
        <v>0</v>
      </c>
      <c r="W160" s="37">
        <f>Calculations!AB134</f>
        <v>0</v>
      </c>
      <c r="X160" s="37">
        <f>Calculations!AC134</f>
        <v>0</v>
      </c>
      <c r="Y160" s="37">
        <f>Calculations!AD134</f>
        <v>0</v>
      </c>
      <c r="Z160" s="37">
        <f>Calculations!Y134</f>
        <v>0</v>
      </c>
      <c r="AA160" s="37">
        <f>Calculations!Z134</f>
        <v>0</v>
      </c>
      <c r="AB160" s="37">
        <f t="shared" si="7"/>
        <v>0</v>
      </c>
      <c r="AC160" s="37">
        <f t="shared" si="8"/>
        <v>0</v>
      </c>
      <c r="AD160" s="37">
        <f>Calculations!AF134</f>
        <v>0</v>
      </c>
      <c r="AE160" s="37">
        <f>Calculations!AG134</f>
        <v>0</v>
      </c>
      <c r="AF160" s="37" t="s">
        <v>336</v>
      </c>
      <c r="AG160" s="32" t="s">
        <v>312</v>
      </c>
      <c r="AH160" s="21" t="s">
        <v>317</v>
      </c>
      <c r="AI160" s="20" t="s">
        <v>321</v>
      </c>
      <c r="AJ160" s="26" t="s">
        <v>327</v>
      </c>
      <c r="AK160" s="26" t="s">
        <v>328</v>
      </c>
      <c r="AL160" s="26"/>
      <c r="AM160" s="26" t="s">
        <v>346</v>
      </c>
      <c r="AN160" s="20" t="s">
        <v>351</v>
      </c>
    </row>
    <row r="161" spans="2:40" ht="62.5">
      <c r="B161" s="29" t="str">
        <f>Calculations!A135</f>
        <v>BOWE1</v>
      </c>
      <c r="C161" s="20" t="str">
        <f>Calculations!B135</f>
        <v>Land north of Bourton Industrial Park</v>
      </c>
      <c r="D161" s="11" t="str">
        <f>Calculations!C135</f>
        <v>Employment</v>
      </c>
      <c r="E161" s="36">
        <f>Calculations!D135</f>
        <v>5.6240946644146899</v>
      </c>
      <c r="F161" s="36">
        <f>Calculations!H135</f>
        <v>4.0399255039082584</v>
      </c>
      <c r="G161" s="36">
        <f>Calculations!L135</f>
        <v>71.832459177297665</v>
      </c>
      <c r="H161" s="36">
        <f>Calculations!G135</f>
        <v>0.31987045969128303</v>
      </c>
      <c r="I161" s="36">
        <f>Calculations!K135</f>
        <v>5.687501345153346</v>
      </c>
      <c r="J161" s="36">
        <f>Calculations!F135</f>
        <v>0.19485676997496901</v>
      </c>
      <c r="K161" s="36">
        <f>Calculations!J135</f>
        <v>3.4646779900040698</v>
      </c>
      <c r="L161" s="36">
        <f>Calculations!E135</f>
        <v>1.0694419308401799</v>
      </c>
      <c r="M161" s="36">
        <f>Calculations!I135</f>
        <v>19.015361487544922</v>
      </c>
      <c r="N161" s="36">
        <f>Calculations!P135</f>
        <v>4.5080604727624003</v>
      </c>
      <c r="O161" s="36">
        <f>Calculations!T135</f>
        <v>80.156198317326201</v>
      </c>
      <c r="P161" s="36">
        <f>Calculations!O135</f>
        <v>0.55272466598524195</v>
      </c>
      <c r="Q161" s="36">
        <f>Calculations!S135</f>
        <v>9.8277980540138206</v>
      </c>
      <c r="R161" s="36">
        <f>Calculations!N135</f>
        <v>0.25039143537967101</v>
      </c>
      <c r="S161" s="36">
        <f>Calculations!R135</f>
        <v>4.4521198578674657</v>
      </c>
      <c r="T161" s="36">
        <f>Calculations!M135</f>
        <v>0.31291809028737599</v>
      </c>
      <c r="U161" s="36">
        <f>Calculations!Q135</f>
        <v>5.5638837707925024</v>
      </c>
      <c r="V161" s="37">
        <f>Calculations!AA135</f>
        <v>0.182224169792845</v>
      </c>
      <c r="W161" s="37">
        <f>Calculations!AB135</f>
        <v>3.2400622796382006</v>
      </c>
      <c r="X161" s="37">
        <f>Calculations!AC135</f>
        <v>0</v>
      </c>
      <c r="Y161" s="37">
        <f>Calculations!AD135</f>
        <v>0</v>
      </c>
      <c r="Z161" s="37">
        <f>Calculations!Y135</f>
        <v>0.18604980880216801</v>
      </c>
      <c r="AA161" s="37">
        <f>Calculations!Z135</f>
        <v>3.3080845878957224</v>
      </c>
      <c r="AB161" s="37">
        <f t="shared" si="7"/>
        <v>0.55272466598524195</v>
      </c>
      <c r="AC161" s="37">
        <f t="shared" si="8"/>
        <v>9.8277980540138206</v>
      </c>
      <c r="AD161" s="37">
        <f>Calculations!AF135</f>
        <v>0</v>
      </c>
      <c r="AE161" s="37">
        <f>Calculations!AG135</f>
        <v>0</v>
      </c>
      <c r="AF161" s="37" t="s">
        <v>337</v>
      </c>
      <c r="AG161" s="32" t="s">
        <v>430</v>
      </c>
      <c r="AH161" s="21" t="s">
        <v>318</v>
      </c>
      <c r="AI161" s="20" t="s">
        <v>313</v>
      </c>
      <c r="AJ161" s="26" t="s">
        <v>436</v>
      </c>
      <c r="AK161" s="26" t="s">
        <v>323</v>
      </c>
      <c r="AL161" s="26"/>
      <c r="AM161" s="26" t="s">
        <v>347</v>
      </c>
      <c r="AN161" s="20" t="s">
        <v>351</v>
      </c>
    </row>
    <row r="162" spans="2:40" ht="75">
      <c r="B162" s="29" t="str">
        <f>Calculations!A136</f>
        <v>C164A</v>
      </c>
      <c r="C162" s="20" t="str">
        <f>Calculations!B136</f>
        <v>Land east of Kingshill Lane</v>
      </c>
      <c r="D162" s="11" t="str">
        <f>Calculations!C136</f>
        <v>Mixed Use</v>
      </c>
      <c r="E162" s="36">
        <f>Calculations!D136</f>
        <v>41.960500465854501</v>
      </c>
      <c r="F162" s="36">
        <f>Calculations!H136</f>
        <v>41.960500465854501</v>
      </c>
      <c r="G162" s="36">
        <f>Calculations!L136</f>
        <v>100</v>
      </c>
      <c r="H162" s="36">
        <f>Calculations!G136</f>
        <v>0</v>
      </c>
      <c r="I162" s="36">
        <f>Calculations!K136</f>
        <v>0</v>
      </c>
      <c r="J162" s="36">
        <f>Calculations!F136</f>
        <v>0</v>
      </c>
      <c r="K162" s="36">
        <f>Calculations!J136</f>
        <v>0</v>
      </c>
      <c r="L162" s="36">
        <f>Calculations!E136</f>
        <v>0</v>
      </c>
      <c r="M162" s="36">
        <f>Calculations!I136</f>
        <v>0</v>
      </c>
      <c r="N162" s="36">
        <f>Calculations!P136</f>
        <v>41.079288492842686</v>
      </c>
      <c r="O162" s="36">
        <f>Calculations!T136</f>
        <v>97.899901185094535</v>
      </c>
      <c r="P162" s="36">
        <f>Calculations!O136</f>
        <v>0.51166978949958997</v>
      </c>
      <c r="Q162" s="36">
        <f>Calculations!S136</f>
        <v>1.2194082144372014</v>
      </c>
      <c r="R162" s="36">
        <f>Calculations!N136</f>
        <v>0.1170345491276</v>
      </c>
      <c r="S162" s="36">
        <f>Calculations!R136</f>
        <v>0.27891599916172893</v>
      </c>
      <c r="T162" s="36">
        <f>Calculations!M136</f>
        <v>0.25250763438462598</v>
      </c>
      <c r="U162" s="36">
        <f>Calculations!Q136</f>
        <v>0.60177460130654281</v>
      </c>
      <c r="V162" s="37">
        <f>Calculations!AA136</f>
        <v>0</v>
      </c>
      <c r="W162" s="37">
        <f>Calculations!AB136</f>
        <v>0</v>
      </c>
      <c r="X162" s="37">
        <f>Calculations!AC136</f>
        <v>0</v>
      </c>
      <c r="Y162" s="37">
        <f>Calculations!AD136</f>
        <v>0</v>
      </c>
      <c r="Z162" s="37">
        <f>Calculations!Y136</f>
        <v>0</v>
      </c>
      <c r="AA162" s="37">
        <f>Calculations!Z136</f>
        <v>0</v>
      </c>
      <c r="AB162" s="37">
        <f t="shared" si="7"/>
        <v>0.51166978949958997</v>
      </c>
      <c r="AC162" s="37">
        <f t="shared" si="8"/>
        <v>1.2194082144372014</v>
      </c>
      <c r="AD162" s="37">
        <f>Calculations!AF136</f>
        <v>0</v>
      </c>
      <c r="AE162" s="37">
        <f>Calculations!AG136</f>
        <v>0</v>
      </c>
      <c r="AF162" s="37" t="s">
        <v>338</v>
      </c>
      <c r="AG162" s="32" t="s">
        <v>431</v>
      </c>
      <c r="AH162" s="21" t="s">
        <v>317</v>
      </c>
      <c r="AI162" s="20" t="s">
        <v>314</v>
      </c>
      <c r="AJ162" s="26" t="s">
        <v>440</v>
      </c>
      <c r="AK162" s="26" t="s">
        <v>444</v>
      </c>
      <c r="AL162" s="26"/>
      <c r="AM162" s="26" t="s">
        <v>343</v>
      </c>
      <c r="AN162" s="20" t="s">
        <v>450</v>
      </c>
    </row>
    <row r="163" spans="2:40" ht="75">
      <c r="B163" s="29" t="str">
        <f>Calculations!A137</f>
        <v>C190</v>
      </c>
      <c r="C163" s="20" t="str">
        <f>Calculations!B137</f>
        <v>Steadings southern extension, Cirencester</v>
      </c>
      <c r="D163" s="11" t="str">
        <f>Calculations!C137</f>
        <v>Mixed Use</v>
      </c>
      <c r="E163" s="36">
        <f>Calculations!D137</f>
        <v>116.64502257114999</v>
      </c>
      <c r="F163" s="36">
        <f>Calculations!H137</f>
        <v>116.64502257114999</v>
      </c>
      <c r="G163" s="36">
        <f>Calculations!L137</f>
        <v>100</v>
      </c>
      <c r="H163" s="36">
        <f>Calculations!G137</f>
        <v>0</v>
      </c>
      <c r="I163" s="36">
        <f>Calculations!K137</f>
        <v>0</v>
      </c>
      <c r="J163" s="36">
        <f>Calculations!F137</f>
        <v>0</v>
      </c>
      <c r="K163" s="36">
        <f>Calculations!J137</f>
        <v>0</v>
      </c>
      <c r="L163" s="36">
        <f>Calculations!E137</f>
        <v>0</v>
      </c>
      <c r="M163" s="36">
        <f>Calculations!I137</f>
        <v>0</v>
      </c>
      <c r="N163" s="36">
        <f>Calculations!P137</f>
        <v>114.38485760447907</v>
      </c>
      <c r="O163" s="36">
        <f>Calculations!T137</f>
        <v>98.062356269602247</v>
      </c>
      <c r="P163" s="36">
        <f>Calculations!O137</f>
        <v>1.4038287549261499</v>
      </c>
      <c r="Q163" s="36">
        <f>Calculations!S137</f>
        <v>1.2035050651817192</v>
      </c>
      <c r="R163" s="36">
        <f>Calculations!N137</f>
        <v>0.24669888275170801</v>
      </c>
      <c r="S163" s="36">
        <f>Calculations!R137</f>
        <v>0.21149542201959715</v>
      </c>
      <c r="T163" s="36">
        <f>Calculations!M137</f>
        <v>0.60963732899307199</v>
      </c>
      <c r="U163" s="36">
        <f>Calculations!Q137</f>
        <v>0.52264324319643507</v>
      </c>
      <c r="V163" s="37">
        <f>Calculations!AA137</f>
        <v>0</v>
      </c>
      <c r="W163" s="37">
        <f>Calculations!AB137</f>
        <v>0</v>
      </c>
      <c r="X163" s="37">
        <f>Calculations!AC137</f>
        <v>0</v>
      </c>
      <c r="Y163" s="37">
        <f>Calculations!AD137</f>
        <v>0</v>
      </c>
      <c r="Z163" s="37">
        <f>Calculations!Y137</f>
        <v>0</v>
      </c>
      <c r="AA163" s="37">
        <f>Calculations!Z137</f>
        <v>0</v>
      </c>
      <c r="AB163" s="37">
        <f t="shared" si="7"/>
        <v>1.4038287549261499</v>
      </c>
      <c r="AC163" s="37">
        <f t="shared" si="8"/>
        <v>1.2035050651817192</v>
      </c>
      <c r="AD163" s="37">
        <f>Calculations!AF137</f>
        <v>0</v>
      </c>
      <c r="AE163" s="37">
        <f>Calculations!AG137</f>
        <v>0</v>
      </c>
      <c r="AF163" s="37" t="s">
        <v>338</v>
      </c>
      <c r="AG163" s="32" t="s">
        <v>431</v>
      </c>
      <c r="AH163" s="21" t="s">
        <v>317</v>
      </c>
      <c r="AI163" s="20" t="s">
        <v>314</v>
      </c>
      <c r="AJ163" s="26" t="s">
        <v>440</v>
      </c>
      <c r="AK163" s="26" t="s">
        <v>444</v>
      </c>
      <c r="AL163" s="26"/>
      <c r="AM163" s="26" t="s">
        <v>343</v>
      </c>
      <c r="AN163" s="20" t="s">
        <v>450</v>
      </c>
    </row>
    <row r="164" spans="2:40" ht="75">
      <c r="B164" s="29" t="str">
        <f>Calculations!A138</f>
        <v>CCNE1</v>
      </c>
      <c r="C164" s="20" t="str">
        <f>Calculations!B138</f>
        <v>Land west of Battlebrook Drive, Station Road</v>
      </c>
      <c r="D164" s="11" t="str">
        <f>Calculations!C138</f>
        <v>Employment</v>
      </c>
      <c r="E164" s="36">
        <f>Calculations!D138</f>
        <v>1.03124437422938</v>
      </c>
      <c r="F164" s="36">
        <f>Calculations!H138</f>
        <v>1.03124437422938</v>
      </c>
      <c r="G164" s="36">
        <f>Calculations!L138</f>
        <v>100</v>
      </c>
      <c r="H164" s="36">
        <f>Calculations!G138</f>
        <v>0</v>
      </c>
      <c r="I164" s="36">
        <f>Calculations!K138</f>
        <v>0</v>
      </c>
      <c r="J164" s="36">
        <f>Calculations!F138</f>
        <v>0</v>
      </c>
      <c r="K164" s="36">
        <f>Calculations!J138</f>
        <v>0</v>
      </c>
      <c r="L164" s="36">
        <f>Calculations!E138</f>
        <v>0</v>
      </c>
      <c r="M164" s="36">
        <f>Calculations!I138</f>
        <v>0</v>
      </c>
      <c r="N164" s="36">
        <f>Calculations!P138</f>
        <v>0.96205481743960164</v>
      </c>
      <c r="O164" s="36">
        <f>Calculations!T138</f>
        <v>93.29067304328504</v>
      </c>
      <c r="P164" s="36">
        <f>Calculations!O138</f>
        <v>1.43780780744482E-2</v>
      </c>
      <c r="Q164" s="36">
        <f>Calculations!S138</f>
        <v>1.3942454799031059</v>
      </c>
      <c r="R164" s="36">
        <f>Calculations!N138</f>
        <v>1.8644758727435401E-2</v>
      </c>
      <c r="S164" s="36">
        <f>Calculations!R138</f>
        <v>1.8079864669679393</v>
      </c>
      <c r="T164" s="36">
        <f>Calculations!M138</f>
        <v>3.6166719987894697E-2</v>
      </c>
      <c r="U164" s="36">
        <f>Calculations!Q138</f>
        <v>3.5070950098439155</v>
      </c>
      <c r="V164" s="37">
        <f>Calculations!AA138</f>
        <v>0</v>
      </c>
      <c r="W164" s="37">
        <f>Calculations!AB138</f>
        <v>0</v>
      </c>
      <c r="X164" s="37">
        <f>Calculations!AC138</f>
        <v>0</v>
      </c>
      <c r="Y164" s="37">
        <f>Calculations!AD138</f>
        <v>0</v>
      </c>
      <c r="Z164" s="37">
        <f>Calculations!Y138</f>
        <v>0</v>
      </c>
      <c r="AA164" s="37">
        <f>Calculations!Z138</f>
        <v>0</v>
      </c>
      <c r="AB164" s="37">
        <f t="shared" si="7"/>
        <v>1.43780780744482E-2</v>
      </c>
      <c r="AC164" s="37">
        <f t="shared" si="8"/>
        <v>1.3942454799031059</v>
      </c>
      <c r="AD164" s="37">
        <f>Calculations!AF138</f>
        <v>0</v>
      </c>
      <c r="AE164" s="37">
        <f>Calculations!AG138</f>
        <v>0</v>
      </c>
      <c r="AF164" s="37" t="s">
        <v>338</v>
      </c>
      <c r="AG164" s="32" t="s">
        <v>312</v>
      </c>
      <c r="AH164" s="21" t="s">
        <v>318</v>
      </c>
      <c r="AI164" s="20" t="s">
        <v>314</v>
      </c>
      <c r="AJ164" s="26" t="s">
        <v>339</v>
      </c>
      <c r="AK164" s="26" t="s">
        <v>444</v>
      </c>
      <c r="AL164" s="26"/>
      <c r="AM164" s="26" t="s">
        <v>343</v>
      </c>
      <c r="AN164" s="20" t="s">
        <v>450</v>
      </c>
    </row>
    <row r="165" spans="2:40" ht="62.5">
      <c r="B165" s="29" t="str">
        <f>Calculations!A139</f>
        <v>DA16A</v>
      </c>
      <c r="C165" s="20" t="str">
        <f>Calculations!B139</f>
        <v>Land west of Church Lane</v>
      </c>
      <c r="D165" s="11" t="str">
        <f>Calculations!C139</f>
        <v>Housing</v>
      </c>
      <c r="E165" s="36">
        <f>Calculations!D139</f>
        <v>2.7604354076486701</v>
      </c>
      <c r="F165" s="36">
        <f>Calculations!H139</f>
        <v>0.98344390706276208</v>
      </c>
      <c r="G165" s="36">
        <f>Calculations!L139</f>
        <v>35.626405324964885</v>
      </c>
      <c r="H165" s="36">
        <f>Calculations!G139</f>
        <v>6.7473872836678606E-2</v>
      </c>
      <c r="I165" s="36">
        <f>Calculations!K139</f>
        <v>2.4443199304617176</v>
      </c>
      <c r="J165" s="36">
        <f>Calculations!F139</f>
        <v>9.7855574198639494E-2</v>
      </c>
      <c r="K165" s="36">
        <f>Calculations!J139</f>
        <v>3.5449325830084373</v>
      </c>
      <c r="L165" s="36">
        <f>Calculations!E139</f>
        <v>1.6116620535505899</v>
      </c>
      <c r="M165" s="36">
        <f>Calculations!I139</f>
        <v>58.384342161564952</v>
      </c>
      <c r="N165" s="36">
        <f>Calculations!P139</f>
        <v>2.6593681247712699</v>
      </c>
      <c r="O165" s="36">
        <f>Calculations!T139</f>
        <v>96.338719515140227</v>
      </c>
      <c r="P165" s="36">
        <f>Calculations!O139</f>
        <v>6.8241186850383898E-2</v>
      </c>
      <c r="Q165" s="36">
        <f>Calculations!S139</f>
        <v>2.4721167777119453</v>
      </c>
      <c r="R165" s="36">
        <f>Calculations!N139</f>
        <v>2.2417821758018899E-2</v>
      </c>
      <c r="S165" s="36">
        <f>Calculations!R139</f>
        <v>0.8121118029388823</v>
      </c>
      <c r="T165" s="36">
        <f>Calculations!M139</f>
        <v>1.0408274268997399E-2</v>
      </c>
      <c r="U165" s="36">
        <f>Calculations!Q139</f>
        <v>0.37705190420894991</v>
      </c>
      <c r="V165" s="37">
        <f>Calculations!AA139</f>
        <v>1.5849010639459701E-2</v>
      </c>
      <c r="W165" s="37">
        <f>Calculations!AB139</f>
        <v>0.57414894025576335</v>
      </c>
      <c r="X165" s="37">
        <f>Calculations!AC139</f>
        <v>1.13381979338301E-2</v>
      </c>
      <c r="Y165" s="37">
        <f>Calculations!AD139</f>
        <v>0.41073947618603901</v>
      </c>
      <c r="Z165" s="37">
        <f>Calculations!Y139</f>
        <v>0.114380111423078</v>
      </c>
      <c r="AA165" s="37">
        <f>Calculations!Z139</f>
        <v>4.1435532635957095</v>
      </c>
      <c r="AB165" s="37">
        <f t="shared" si="7"/>
        <v>6.8241186850383898E-2</v>
      </c>
      <c r="AC165" s="37">
        <f t="shared" si="8"/>
        <v>2.4721167777119453</v>
      </c>
      <c r="AD165" s="37">
        <f>Calculations!AF139</f>
        <v>0</v>
      </c>
      <c r="AE165" s="37">
        <f>Calculations!AG139</f>
        <v>0</v>
      </c>
      <c r="AF165" s="37" t="s">
        <v>337</v>
      </c>
      <c r="AG165" s="32" t="s">
        <v>430</v>
      </c>
      <c r="AH165" s="21" t="s">
        <v>317</v>
      </c>
      <c r="AI165" s="20" t="s">
        <v>313</v>
      </c>
      <c r="AJ165" s="26" t="s">
        <v>436</v>
      </c>
      <c r="AK165" s="26" t="s">
        <v>323</v>
      </c>
      <c r="AL165" s="26"/>
      <c r="AM165" s="26" t="s">
        <v>347</v>
      </c>
      <c r="AN165" s="20" t="s">
        <v>351</v>
      </c>
    </row>
    <row r="166" spans="2:40" ht="75">
      <c r="B166" s="29" t="str">
        <f>Calculations!A140</f>
        <v>DA17A</v>
      </c>
      <c r="C166" s="20" t="str">
        <f>Calculations!B140</f>
        <v>Down Ampney Airfield (Site A)</v>
      </c>
      <c r="D166" s="11" t="str">
        <f>Calculations!C140</f>
        <v>Housing</v>
      </c>
      <c r="E166" s="36">
        <f>Calculations!D140</f>
        <v>12.690932147793101</v>
      </c>
      <c r="F166" s="36">
        <f>Calculations!H140</f>
        <v>12.690932147793101</v>
      </c>
      <c r="G166" s="36">
        <f>Calculations!L140</f>
        <v>100</v>
      </c>
      <c r="H166" s="36">
        <f>Calculations!G140</f>
        <v>0</v>
      </c>
      <c r="I166" s="36">
        <f>Calculations!K140</f>
        <v>0</v>
      </c>
      <c r="J166" s="36">
        <f>Calculations!F140</f>
        <v>0</v>
      </c>
      <c r="K166" s="36">
        <f>Calculations!J140</f>
        <v>0</v>
      </c>
      <c r="L166" s="36">
        <f>Calculations!E140</f>
        <v>0</v>
      </c>
      <c r="M166" s="36">
        <f>Calculations!I140</f>
        <v>0</v>
      </c>
      <c r="N166" s="36">
        <f>Calculations!P140</f>
        <v>11.977005488400435</v>
      </c>
      <c r="O166" s="36">
        <f>Calculations!T140</f>
        <v>94.374513620602613</v>
      </c>
      <c r="P166" s="36">
        <f>Calculations!O140</f>
        <v>0.51734581227259502</v>
      </c>
      <c r="Q166" s="36">
        <f>Calculations!S140</f>
        <v>4.0764997105634926</v>
      </c>
      <c r="R166" s="36">
        <f>Calculations!N140</f>
        <v>9.2550818685391195E-2</v>
      </c>
      <c r="S166" s="36">
        <f>Calculations!R140</f>
        <v>0.72926730367465875</v>
      </c>
      <c r="T166" s="36">
        <f>Calculations!M140</f>
        <v>0.104030028434679</v>
      </c>
      <c r="U166" s="36">
        <f>Calculations!Q140</f>
        <v>0.81971936515923605</v>
      </c>
      <c r="V166" s="37">
        <f>Calculations!AA140</f>
        <v>0</v>
      </c>
      <c r="W166" s="37">
        <f>Calculations!AB140</f>
        <v>0</v>
      </c>
      <c r="X166" s="37">
        <f>Calculations!AC140</f>
        <v>0</v>
      </c>
      <c r="Y166" s="37">
        <f>Calculations!AD140</f>
        <v>0</v>
      </c>
      <c r="Z166" s="37">
        <f>Calculations!Y140</f>
        <v>0</v>
      </c>
      <c r="AA166" s="37">
        <f>Calculations!Z140</f>
        <v>0</v>
      </c>
      <c r="AB166" s="37">
        <f t="shared" si="7"/>
        <v>0.51734581227259502</v>
      </c>
      <c r="AC166" s="37">
        <f t="shared" si="8"/>
        <v>4.0764997105634926</v>
      </c>
      <c r="AD166" s="37">
        <f>Calculations!AF140</f>
        <v>0</v>
      </c>
      <c r="AE166" s="37">
        <f>Calculations!AG140</f>
        <v>0</v>
      </c>
      <c r="AF166" s="37" t="s">
        <v>338</v>
      </c>
      <c r="AG166" s="32" t="s">
        <v>430</v>
      </c>
      <c r="AH166" s="21" t="s">
        <v>317</v>
      </c>
      <c r="AI166" s="20" t="s">
        <v>314</v>
      </c>
      <c r="AJ166" s="26" t="s">
        <v>440</v>
      </c>
      <c r="AK166" s="26" t="s">
        <v>444</v>
      </c>
      <c r="AL166" s="26"/>
      <c r="AM166" s="26" t="s">
        <v>343</v>
      </c>
      <c r="AN166" s="20" t="s">
        <v>450</v>
      </c>
    </row>
    <row r="167" spans="2:40" ht="75">
      <c r="B167" s="29" t="str">
        <f>Calculations!A141</f>
        <v>DA20A</v>
      </c>
      <c r="C167" s="20" t="str">
        <f>Calculations!B141</f>
        <v>Castle Hill Farm (Site A)</v>
      </c>
      <c r="D167" s="11" t="str">
        <f>Calculations!C141</f>
        <v>Housing</v>
      </c>
      <c r="E167" s="36">
        <f>Calculations!D141</f>
        <v>31.677626973547699</v>
      </c>
      <c r="F167" s="36">
        <f>Calculations!H141</f>
        <v>31.677626973547699</v>
      </c>
      <c r="G167" s="36">
        <f>Calculations!L141</f>
        <v>100</v>
      </c>
      <c r="H167" s="36">
        <f>Calculations!G141</f>
        <v>0</v>
      </c>
      <c r="I167" s="36">
        <f>Calculations!K141</f>
        <v>0</v>
      </c>
      <c r="J167" s="36">
        <f>Calculations!F141</f>
        <v>0</v>
      </c>
      <c r="K167" s="36">
        <f>Calculations!J141</f>
        <v>0</v>
      </c>
      <c r="L167" s="36">
        <f>Calculations!E141</f>
        <v>0</v>
      </c>
      <c r="M167" s="36">
        <f>Calculations!I141</f>
        <v>0</v>
      </c>
      <c r="N167" s="36">
        <f>Calculations!P141</f>
        <v>28.144124601489075</v>
      </c>
      <c r="O167" s="36">
        <f>Calculations!T141</f>
        <v>88.845432219372796</v>
      </c>
      <c r="P167" s="36">
        <f>Calculations!O141</f>
        <v>1.6365207828014701</v>
      </c>
      <c r="Q167" s="36">
        <f>Calculations!S141</f>
        <v>5.1661722772606726</v>
      </c>
      <c r="R167" s="36">
        <f>Calculations!N141</f>
        <v>0.70653107975505303</v>
      </c>
      <c r="S167" s="36">
        <f>Calculations!R141</f>
        <v>2.2303788107140714</v>
      </c>
      <c r="T167" s="36">
        <f>Calculations!M141</f>
        <v>1.1904505095021001</v>
      </c>
      <c r="U167" s="36">
        <f>Calculations!Q141</f>
        <v>3.7580166926524576</v>
      </c>
      <c r="V167" s="37">
        <f>Calculations!AA141</f>
        <v>0</v>
      </c>
      <c r="W167" s="37">
        <f>Calculations!AB141</f>
        <v>0</v>
      </c>
      <c r="X167" s="37">
        <f>Calculations!AC141</f>
        <v>0</v>
      </c>
      <c r="Y167" s="37">
        <f>Calculations!AD141</f>
        <v>0</v>
      </c>
      <c r="Z167" s="37">
        <f>Calculations!Y141</f>
        <v>0</v>
      </c>
      <c r="AA167" s="37">
        <f>Calculations!Z141</f>
        <v>0</v>
      </c>
      <c r="AB167" s="37">
        <f t="shared" si="7"/>
        <v>1.6365207828014701</v>
      </c>
      <c r="AC167" s="37">
        <f t="shared" si="8"/>
        <v>5.1661722772606726</v>
      </c>
      <c r="AD167" s="37">
        <f>Calculations!AF141</f>
        <v>0</v>
      </c>
      <c r="AE167" s="37">
        <f>Calculations!AG141</f>
        <v>0</v>
      </c>
      <c r="AF167" s="37" t="s">
        <v>338</v>
      </c>
      <c r="AG167" s="32" t="s">
        <v>430</v>
      </c>
      <c r="AH167" s="21" t="s">
        <v>317</v>
      </c>
      <c r="AI167" s="20" t="s">
        <v>314</v>
      </c>
      <c r="AJ167" s="26" t="s">
        <v>440</v>
      </c>
      <c r="AK167" s="26" t="s">
        <v>444</v>
      </c>
      <c r="AL167" s="26"/>
      <c r="AM167" s="26" t="s">
        <v>343</v>
      </c>
      <c r="AN167" s="20" t="s">
        <v>450</v>
      </c>
    </row>
    <row r="168" spans="2:40" ht="75">
      <c r="B168" s="29" t="str">
        <f>Calculations!A142</f>
        <v>DA21</v>
      </c>
      <c r="C168" s="20" t="str">
        <f>Calculations!B142</f>
        <v>Land between Poulton Road and Meysey Hampton Road</v>
      </c>
      <c r="D168" s="11" t="str">
        <f>Calculations!C142</f>
        <v>Housing</v>
      </c>
      <c r="E168" s="36">
        <f>Calculations!D142</f>
        <v>34.438679447967303</v>
      </c>
      <c r="F168" s="36">
        <f>Calculations!H142</f>
        <v>34.438679447967303</v>
      </c>
      <c r="G168" s="36">
        <f>Calculations!L142</f>
        <v>100</v>
      </c>
      <c r="H168" s="36">
        <f>Calculations!G142</f>
        <v>0</v>
      </c>
      <c r="I168" s="36">
        <f>Calculations!K142</f>
        <v>0</v>
      </c>
      <c r="J168" s="36">
        <f>Calculations!F142</f>
        <v>0</v>
      </c>
      <c r="K168" s="36">
        <f>Calculations!J142</f>
        <v>0</v>
      </c>
      <c r="L168" s="36">
        <f>Calculations!E142</f>
        <v>0</v>
      </c>
      <c r="M168" s="36">
        <f>Calculations!I142</f>
        <v>0</v>
      </c>
      <c r="N168" s="36">
        <f>Calculations!P142</f>
        <v>31.816707731852084</v>
      </c>
      <c r="O168" s="36">
        <f>Calculations!T142</f>
        <v>92.386549780235612</v>
      </c>
      <c r="P168" s="36">
        <f>Calculations!O142</f>
        <v>0.92159252527745095</v>
      </c>
      <c r="Q168" s="36">
        <f>Calculations!S142</f>
        <v>2.6760390933974874</v>
      </c>
      <c r="R168" s="36">
        <f>Calculations!N142</f>
        <v>0.29386170379700999</v>
      </c>
      <c r="S168" s="36">
        <f>Calculations!R142</f>
        <v>0.8532896978265373</v>
      </c>
      <c r="T168" s="36">
        <f>Calculations!M142</f>
        <v>1.40651748704076</v>
      </c>
      <c r="U168" s="36">
        <f>Calculations!Q142</f>
        <v>4.0841214285403664</v>
      </c>
      <c r="V168" s="37">
        <f>Calculations!AA142</f>
        <v>0</v>
      </c>
      <c r="W168" s="37">
        <f>Calculations!AB142</f>
        <v>0</v>
      </c>
      <c r="X168" s="37">
        <f>Calculations!AC142</f>
        <v>0</v>
      </c>
      <c r="Y168" s="37">
        <f>Calculations!AD142</f>
        <v>0</v>
      </c>
      <c r="Z168" s="37">
        <f>Calculations!Y142</f>
        <v>0</v>
      </c>
      <c r="AA168" s="37">
        <f>Calculations!Z142</f>
        <v>0</v>
      </c>
      <c r="AB168" s="37">
        <f t="shared" si="7"/>
        <v>0.92159252527745095</v>
      </c>
      <c r="AC168" s="37">
        <f t="shared" si="8"/>
        <v>2.6760390933974874</v>
      </c>
      <c r="AD168" s="37">
        <f>Calculations!AF142</f>
        <v>0</v>
      </c>
      <c r="AE168" s="37">
        <f>Calculations!AG142</f>
        <v>0</v>
      </c>
      <c r="AF168" s="37" t="s">
        <v>338</v>
      </c>
      <c r="AG168" s="32" t="s">
        <v>431</v>
      </c>
      <c r="AH168" s="21" t="s">
        <v>317</v>
      </c>
      <c r="AI168" s="20" t="s">
        <v>314</v>
      </c>
      <c r="AJ168" s="26" t="s">
        <v>440</v>
      </c>
      <c r="AK168" s="26" t="s">
        <v>444</v>
      </c>
      <c r="AL168" s="26"/>
      <c r="AM168" s="26" t="s">
        <v>343</v>
      </c>
      <c r="AN168" s="20" t="s">
        <v>450</v>
      </c>
    </row>
    <row r="169" spans="2:40" ht="62.5">
      <c r="B169" s="29" t="str">
        <f>Calculations!A143</f>
        <v>DA22A</v>
      </c>
      <c r="C169" s="20" t="str">
        <f>Calculations!B143</f>
        <v>Land north of Down Ampney (Site A)</v>
      </c>
      <c r="D169" s="11" t="str">
        <f>Calculations!C143</f>
        <v>Housing</v>
      </c>
      <c r="E169" s="36">
        <f>Calculations!D143</f>
        <v>38.332383051418098</v>
      </c>
      <c r="F169" s="36">
        <f>Calculations!H143</f>
        <v>38.232224321176702</v>
      </c>
      <c r="G169" s="36">
        <f>Calculations!L143</f>
        <v>99.738709878519558</v>
      </c>
      <c r="H169" s="36">
        <f>Calculations!G143</f>
        <v>4.01237185615209E-3</v>
      </c>
      <c r="I169" s="36">
        <f>Calculations!K143</f>
        <v>1.0467316500437751E-2</v>
      </c>
      <c r="J169" s="36">
        <f>Calculations!F143</f>
        <v>4.8073179514420798E-2</v>
      </c>
      <c r="K169" s="36">
        <f>Calculations!J143</f>
        <v>0.12541140332949463</v>
      </c>
      <c r="L169" s="36">
        <f>Calculations!E143</f>
        <v>4.80731788708329E-2</v>
      </c>
      <c r="M169" s="36">
        <f>Calculations!I143</f>
        <v>0.12541140165052805</v>
      </c>
      <c r="N169" s="36">
        <f>Calculations!P143</f>
        <v>34.547346575650671</v>
      </c>
      <c r="O169" s="36">
        <f>Calculations!T143</f>
        <v>90.125747019979755</v>
      </c>
      <c r="P169" s="36">
        <f>Calculations!O143</f>
        <v>1.5773746400183899</v>
      </c>
      <c r="Q169" s="36">
        <f>Calculations!S143</f>
        <v>4.1149923757741309</v>
      </c>
      <c r="R169" s="36">
        <f>Calculations!N143</f>
        <v>0.886518955047919</v>
      </c>
      <c r="S169" s="36">
        <f>Calculations!R143</f>
        <v>2.3127154757343544</v>
      </c>
      <c r="T169" s="36">
        <f>Calculations!M143</f>
        <v>1.3211428807011201</v>
      </c>
      <c r="U169" s="36">
        <f>Calculations!Q143</f>
        <v>3.4465451285117652</v>
      </c>
      <c r="V169" s="37">
        <f>Calculations!AA143</f>
        <v>0.285347494051296</v>
      </c>
      <c r="W169" s="37">
        <f>Calculations!AB143</f>
        <v>0.74440322081864319</v>
      </c>
      <c r="X169" s="37">
        <f>Calculations!AC143</f>
        <v>0</v>
      </c>
      <c r="Y169" s="37">
        <f>Calculations!AD143</f>
        <v>0</v>
      </c>
      <c r="Z169" s="37">
        <f>Calculations!Y143</f>
        <v>4.8073175134611901E-2</v>
      </c>
      <c r="AA169" s="37">
        <f>Calculations!Z143</f>
        <v>0.12541139190362297</v>
      </c>
      <c r="AB169" s="37">
        <f t="shared" si="7"/>
        <v>1.5773746400183899</v>
      </c>
      <c r="AC169" s="37">
        <f t="shared" si="8"/>
        <v>4.1149923757741309</v>
      </c>
      <c r="AD169" s="37">
        <f>Calculations!AF143</f>
        <v>0</v>
      </c>
      <c r="AE169" s="37">
        <f>Calculations!AG143</f>
        <v>0</v>
      </c>
      <c r="AF169" s="37" t="s">
        <v>337</v>
      </c>
      <c r="AG169" s="32" t="s">
        <v>430</v>
      </c>
      <c r="AH169" s="21" t="s">
        <v>317</v>
      </c>
      <c r="AI169" s="20" t="s">
        <v>313</v>
      </c>
      <c r="AJ169" s="26" t="s">
        <v>436</v>
      </c>
      <c r="AK169" s="26" t="s">
        <v>323</v>
      </c>
      <c r="AL169" s="26"/>
      <c r="AM169" s="26" t="s">
        <v>347</v>
      </c>
      <c r="AN169" s="20" t="s">
        <v>356</v>
      </c>
    </row>
    <row r="170" spans="2:40" ht="50">
      <c r="B170" s="29" t="str">
        <f>Calculations!A144</f>
        <v>F57A</v>
      </c>
      <c r="C170" s="20" t="str">
        <f>Calculations!B144</f>
        <v>Land north-east of Fairford</v>
      </c>
      <c r="D170" s="11" t="str">
        <f>Calculations!C144</f>
        <v>Housing</v>
      </c>
      <c r="E170" s="36">
        <f>Calculations!D144</f>
        <v>2.2019055760963799</v>
      </c>
      <c r="F170" s="36">
        <f>Calculations!H144</f>
        <v>2.2019055760963799</v>
      </c>
      <c r="G170" s="36">
        <f>Calculations!L144</f>
        <v>100</v>
      </c>
      <c r="H170" s="36">
        <f>Calculations!G144</f>
        <v>0</v>
      </c>
      <c r="I170" s="36">
        <f>Calculations!K144</f>
        <v>0</v>
      </c>
      <c r="J170" s="36">
        <f>Calculations!F144</f>
        <v>0</v>
      </c>
      <c r="K170" s="36">
        <f>Calculations!J144</f>
        <v>0</v>
      </c>
      <c r="L170" s="36">
        <f>Calculations!E144</f>
        <v>0</v>
      </c>
      <c r="M170" s="36">
        <f>Calculations!I144</f>
        <v>0</v>
      </c>
      <c r="N170" s="36">
        <f>Calculations!P144</f>
        <v>2.1596700466637424</v>
      </c>
      <c r="O170" s="36">
        <f>Calculations!T144</f>
        <v>98.081864640739298</v>
      </c>
      <c r="P170" s="36">
        <f>Calculations!O144</f>
        <v>1.9434388521431499E-2</v>
      </c>
      <c r="Q170" s="36">
        <f>Calculations!S144</f>
        <v>0.88261679939452742</v>
      </c>
      <c r="R170" s="36">
        <f>Calculations!N144</f>
        <v>2.1787606187350299E-2</v>
      </c>
      <c r="S170" s="36">
        <f>Calculations!R144</f>
        <v>0.98948866944495317</v>
      </c>
      <c r="T170" s="36">
        <f>Calculations!M144</f>
        <v>1.0135347238556199E-3</v>
      </c>
      <c r="U170" s="36">
        <f>Calculations!Q144</f>
        <v>4.6029890421207434E-2</v>
      </c>
      <c r="V170" s="37">
        <f>Calculations!AA144</f>
        <v>0</v>
      </c>
      <c r="W170" s="37">
        <f>Calculations!AB144</f>
        <v>0</v>
      </c>
      <c r="X170" s="37">
        <f>Calculations!AC144</f>
        <v>0</v>
      </c>
      <c r="Y170" s="37">
        <f>Calculations!AD144</f>
        <v>0</v>
      </c>
      <c r="Z170" s="37">
        <f>Calculations!Y144</f>
        <v>0</v>
      </c>
      <c r="AA170" s="37">
        <f>Calculations!Z144</f>
        <v>0</v>
      </c>
      <c r="AB170" s="37">
        <f t="shared" si="7"/>
        <v>1.9434388521431499E-2</v>
      </c>
      <c r="AC170" s="37">
        <f t="shared" si="8"/>
        <v>0.88261679939452742</v>
      </c>
      <c r="AD170" s="37">
        <f>Calculations!AF144</f>
        <v>0</v>
      </c>
      <c r="AE170" s="37">
        <f>Calculations!AG144</f>
        <v>0</v>
      </c>
      <c r="AF170" s="37" t="s">
        <v>336</v>
      </c>
      <c r="AG170" s="32" t="s">
        <v>431</v>
      </c>
      <c r="AH170" s="21" t="s">
        <v>317</v>
      </c>
      <c r="AI170" s="20" t="s">
        <v>314</v>
      </c>
      <c r="AJ170" s="26" t="s">
        <v>435</v>
      </c>
      <c r="AK170" s="26" t="s">
        <v>444</v>
      </c>
      <c r="AL170" s="26"/>
      <c r="AM170" s="26" t="s">
        <v>342</v>
      </c>
      <c r="AN170" s="20" t="s">
        <v>352</v>
      </c>
    </row>
    <row r="171" spans="2:40" ht="75">
      <c r="B171" s="29" t="str">
        <f>Calculations!A145</f>
        <v>F57B</v>
      </c>
      <c r="C171" s="20" t="str">
        <f>Calculations!B145</f>
        <v>Land north-east of Fairford</v>
      </c>
      <c r="D171" s="11" t="str">
        <f>Calculations!C145</f>
        <v>Housing</v>
      </c>
      <c r="E171" s="36">
        <f>Calculations!D145</f>
        <v>37.6158751575148</v>
      </c>
      <c r="F171" s="36">
        <f>Calculations!H145</f>
        <v>37.6158751575148</v>
      </c>
      <c r="G171" s="36">
        <f>Calculations!L145</f>
        <v>100</v>
      </c>
      <c r="H171" s="36">
        <f>Calculations!G145</f>
        <v>0</v>
      </c>
      <c r="I171" s="36">
        <f>Calculations!K145</f>
        <v>0</v>
      </c>
      <c r="J171" s="36">
        <f>Calculations!F145</f>
        <v>0</v>
      </c>
      <c r="K171" s="36">
        <f>Calculations!J145</f>
        <v>0</v>
      </c>
      <c r="L171" s="36">
        <f>Calculations!E145</f>
        <v>0</v>
      </c>
      <c r="M171" s="36">
        <f>Calculations!I145</f>
        <v>0</v>
      </c>
      <c r="N171" s="36">
        <f>Calculations!P145</f>
        <v>36.775573764447003</v>
      </c>
      <c r="O171" s="36">
        <f>Calculations!T145</f>
        <v>97.766099048476022</v>
      </c>
      <c r="P171" s="36">
        <f>Calculations!O145</f>
        <v>0.24970303031396801</v>
      </c>
      <c r="Q171" s="36">
        <f>Calculations!S145</f>
        <v>0.66382353000786953</v>
      </c>
      <c r="R171" s="36">
        <f>Calculations!N145</f>
        <v>0.13498732804378599</v>
      </c>
      <c r="S171" s="36">
        <f>Calculations!R145</f>
        <v>0.3588573374367407</v>
      </c>
      <c r="T171" s="36">
        <f>Calculations!M145</f>
        <v>0.455611034710042</v>
      </c>
      <c r="U171" s="36">
        <f>Calculations!Q145</f>
        <v>1.211220084079371</v>
      </c>
      <c r="V171" s="37">
        <f>Calculations!AA145</f>
        <v>0</v>
      </c>
      <c r="W171" s="37">
        <f>Calculations!AB145</f>
        <v>0</v>
      </c>
      <c r="X171" s="37">
        <f>Calculations!AC145</f>
        <v>0</v>
      </c>
      <c r="Y171" s="37">
        <f>Calculations!AD145</f>
        <v>0</v>
      </c>
      <c r="Z171" s="37">
        <f>Calculations!Y145</f>
        <v>0</v>
      </c>
      <c r="AA171" s="37">
        <f>Calculations!Z145</f>
        <v>0</v>
      </c>
      <c r="AB171" s="37">
        <f t="shared" si="7"/>
        <v>0.24970303031396801</v>
      </c>
      <c r="AC171" s="37">
        <f t="shared" si="8"/>
        <v>0.66382353000786953</v>
      </c>
      <c r="AD171" s="37">
        <f>Calculations!AF145</f>
        <v>0</v>
      </c>
      <c r="AE171" s="37">
        <f>Calculations!AG145</f>
        <v>0</v>
      </c>
      <c r="AF171" s="37" t="s">
        <v>338</v>
      </c>
      <c r="AG171" s="32" t="s">
        <v>430</v>
      </c>
      <c r="AH171" s="21" t="s">
        <v>317</v>
      </c>
      <c r="AI171" s="20" t="s">
        <v>314</v>
      </c>
      <c r="AJ171" s="26" t="s">
        <v>440</v>
      </c>
      <c r="AK171" s="26" t="s">
        <v>444</v>
      </c>
      <c r="AL171" s="26"/>
      <c r="AM171" s="26" t="s">
        <v>343</v>
      </c>
      <c r="AN171" s="20" t="s">
        <v>450</v>
      </c>
    </row>
    <row r="172" spans="2:40" ht="62.5">
      <c r="B172" s="29" t="str">
        <f>Calculations!A146</f>
        <v>F57C</v>
      </c>
      <c r="C172" s="20" t="str">
        <f>Calculations!B146</f>
        <v>Land north-east of Fairford</v>
      </c>
      <c r="D172" s="11" t="str">
        <f>Calculations!C146</f>
        <v>Mixed Use</v>
      </c>
      <c r="E172" s="36">
        <f>Calculations!D146</f>
        <v>31.502563558366202</v>
      </c>
      <c r="F172" s="36">
        <f>Calculations!H146</f>
        <v>31.501664848266927</v>
      </c>
      <c r="G172" s="36">
        <f>Calculations!L146</f>
        <v>99.997147184235942</v>
      </c>
      <c r="H172" s="36">
        <f>Calculations!G146</f>
        <v>8.9871009927514902E-4</v>
      </c>
      <c r="I172" s="36">
        <f>Calculations!K146</f>
        <v>2.8528157640570072E-3</v>
      </c>
      <c r="J172" s="36">
        <f>Calculations!F146</f>
        <v>0</v>
      </c>
      <c r="K172" s="36">
        <f>Calculations!J146</f>
        <v>0</v>
      </c>
      <c r="L172" s="36">
        <f>Calculations!E146</f>
        <v>0</v>
      </c>
      <c r="M172" s="36">
        <f>Calculations!I146</f>
        <v>0</v>
      </c>
      <c r="N172" s="36">
        <f>Calculations!P146</f>
        <v>28.143002403500343</v>
      </c>
      <c r="O172" s="36">
        <f>Calculations!T146</f>
        <v>89.335594391734347</v>
      </c>
      <c r="P172" s="36">
        <f>Calculations!O146</f>
        <v>1.92928732970744</v>
      </c>
      <c r="Q172" s="36">
        <f>Calculations!S146</f>
        <v>6.1242232751406513</v>
      </c>
      <c r="R172" s="36">
        <f>Calculations!N146</f>
        <v>1.1860120855207099</v>
      </c>
      <c r="S172" s="36">
        <f>Calculations!R146</f>
        <v>3.7648113409035191</v>
      </c>
      <c r="T172" s="36">
        <f>Calculations!M146</f>
        <v>0.244261739637709</v>
      </c>
      <c r="U172" s="36">
        <f>Calculations!Q146</f>
        <v>0.77537099222148831</v>
      </c>
      <c r="V172" s="37">
        <f>Calculations!AA146</f>
        <v>3.7071623594802398E-3</v>
      </c>
      <c r="W172" s="37">
        <f>Calculations!AB146</f>
        <v>1.1767811697647446E-2</v>
      </c>
      <c r="X172" s="37">
        <f>Calculations!AC146</f>
        <v>0</v>
      </c>
      <c r="Y172" s="37">
        <f>Calculations!AD146</f>
        <v>0</v>
      </c>
      <c r="Z172" s="37">
        <f>Calculations!Y146</f>
        <v>0</v>
      </c>
      <c r="AA172" s="37">
        <f>Calculations!Z146</f>
        <v>0</v>
      </c>
      <c r="AB172" s="37">
        <f t="shared" si="7"/>
        <v>1.92928732970744</v>
      </c>
      <c r="AC172" s="37">
        <f t="shared" si="8"/>
        <v>6.1242232751406513</v>
      </c>
      <c r="AD172" s="37">
        <f>Calculations!AF146</f>
        <v>0</v>
      </c>
      <c r="AE172" s="37">
        <f>Calculations!AG146</f>
        <v>0</v>
      </c>
      <c r="AF172" s="37" t="s">
        <v>337</v>
      </c>
      <c r="AG172" s="32" t="s">
        <v>430</v>
      </c>
      <c r="AH172" s="21" t="s">
        <v>317</v>
      </c>
      <c r="AI172" s="20" t="s">
        <v>314</v>
      </c>
      <c r="AJ172" s="26" t="s">
        <v>434</v>
      </c>
      <c r="AK172" s="26" t="s">
        <v>444</v>
      </c>
      <c r="AL172" s="26"/>
      <c r="AM172" s="26" t="s">
        <v>344</v>
      </c>
      <c r="AN172" s="20" t="s">
        <v>354</v>
      </c>
    </row>
    <row r="173" spans="2:40" ht="50">
      <c r="B173" s="29" t="str">
        <f>Calculations!A147</f>
        <v>K15</v>
      </c>
      <c r="C173" s="20" t="str">
        <f>Calculations!B147</f>
        <v>Land south of Cotswold Airport</v>
      </c>
      <c r="D173" s="11" t="str">
        <f>Calculations!C147</f>
        <v>Employment</v>
      </c>
      <c r="E173" s="36">
        <f>Calculations!D147</f>
        <v>16.295671429102999</v>
      </c>
      <c r="F173" s="36">
        <f>Calculations!H147</f>
        <v>16.295671429102999</v>
      </c>
      <c r="G173" s="36">
        <f>Calculations!L147</f>
        <v>100</v>
      </c>
      <c r="H173" s="36">
        <f>Calculations!G147</f>
        <v>0</v>
      </c>
      <c r="I173" s="36">
        <f>Calculations!K147</f>
        <v>0</v>
      </c>
      <c r="J173" s="36">
        <f>Calculations!F147</f>
        <v>0</v>
      </c>
      <c r="K173" s="36">
        <f>Calculations!J147</f>
        <v>0</v>
      </c>
      <c r="L173" s="36">
        <f>Calculations!E147</f>
        <v>0</v>
      </c>
      <c r="M173" s="36">
        <f>Calculations!I147</f>
        <v>0</v>
      </c>
      <c r="N173" s="36">
        <f>Calculations!P147</f>
        <v>16.108322094651104</v>
      </c>
      <c r="O173" s="36">
        <f>Calculations!T147</f>
        <v>98.85031227300459</v>
      </c>
      <c r="P173" s="36">
        <f>Calculations!O147</f>
        <v>7.8462541902570598E-2</v>
      </c>
      <c r="Q173" s="36">
        <f>Calculations!S147</f>
        <v>0.48149315138032089</v>
      </c>
      <c r="R173" s="36">
        <f>Calculations!N147</f>
        <v>3.0424251015197398E-2</v>
      </c>
      <c r="S173" s="36">
        <f>Calculations!R147</f>
        <v>0.1867014264957606</v>
      </c>
      <c r="T173" s="36">
        <f>Calculations!M147</f>
        <v>7.8462541534125907E-2</v>
      </c>
      <c r="U173" s="36">
        <f>Calculations!Q147</f>
        <v>0.48149314911932362</v>
      </c>
      <c r="V173" s="37">
        <f>Calculations!AA147</f>
        <v>0</v>
      </c>
      <c r="W173" s="37">
        <f>Calculations!AB147</f>
        <v>0</v>
      </c>
      <c r="X173" s="37">
        <f>Calculations!AC147</f>
        <v>0</v>
      </c>
      <c r="Y173" s="37">
        <f>Calculations!AD147</f>
        <v>0</v>
      </c>
      <c r="Z173" s="37">
        <f>Calculations!Y147</f>
        <v>0</v>
      </c>
      <c r="AA173" s="37">
        <f>Calculations!Z147</f>
        <v>0</v>
      </c>
      <c r="AB173" s="37">
        <f t="shared" si="7"/>
        <v>7.8462541902570598E-2</v>
      </c>
      <c r="AC173" s="37">
        <f t="shared" si="8"/>
        <v>0.48149315138032089</v>
      </c>
      <c r="AD173" s="37">
        <f>Calculations!AF147</f>
        <v>0</v>
      </c>
      <c r="AE173" s="37">
        <f>Calculations!AG147</f>
        <v>0</v>
      </c>
      <c r="AF173" s="37" t="s">
        <v>336</v>
      </c>
      <c r="AG173" s="32" t="s">
        <v>431</v>
      </c>
      <c r="AH173" s="21" t="s">
        <v>318</v>
      </c>
      <c r="AI173" s="20" t="s">
        <v>314</v>
      </c>
      <c r="AJ173" s="26" t="s">
        <v>435</v>
      </c>
      <c r="AK173" s="26" t="s">
        <v>444</v>
      </c>
      <c r="AL173" s="26"/>
      <c r="AM173" s="26" t="s">
        <v>342</v>
      </c>
      <c r="AN173" s="20" t="s">
        <v>352</v>
      </c>
    </row>
    <row r="174" spans="2:40" ht="50">
      <c r="B174" s="29" t="str">
        <f>Calculations!A148</f>
        <v>M88A</v>
      </c>
      <c r="C174" s="20" t="str">
        <f>Calculations!B148</f>
        <v>Land east of Lemington Grange</v>
      </c>
      <c r="D174" s="11" t="str">
        <f>Calculations!C148</f>
        <v>Housing</v>
      </c>
      <c r="E174" s="36">
        <f>Calculations!D148</f>
        <v>2.9266430276530899</v>
      </c>
      <c r="F174" s="36">
        <f>Calculations!H148</f>
        <v>2.9266430276530899</v>
      </c>
      <c r="G174" s="36">
        <f>Calculations!L148</f>
        <v>100</v>
      </c>
      <c r="H174" s="36">
        <f>Calculations!G148</f>
        <v>0</v>
      </c>
      <c r="I174" s="36">
        <f>Calculations!K148</f>
        <v>0</v>
      </c>
      <c r="J174" s="36">
        <f>Calculations!F148</f>
        <v>0</v>
      </c>
      <c r="K174" s="36">
        <f>Calculations!J148</f>
        <v>0</v>
      </c>
      <c r="L174" s="36">
        <f>Calculations!E148</f>
        <v>0</v>
      </c>
      <c r="M174" s="36">
        <f>Calculations!I148</f>
        <v>0</v>
      </c>
      <c r="N174" s="36">
        <f>Calculations!P148</f>
        <v>1.8365247926360979</v>
      </c>
      <c r="O174" s="36">
        <f>Calculations!T148</f>
        <v>62.751923459173263</v>
      </c>
      <c r="P174" s="36">
        <f>Calculations!O148</f>
        <v>0.422305827690102</v>
      </c>
      <c r="Q174" s="36">
        <f>Calculations!S148</f>
        <v>14.429700639942894</v>
      </c>
      <c r="R174" s="36">
        <f>Calculations!N148</f>
        <v>0.183292041581882</v>
      </c>
      <c r="S174" s="36">
        <f>Calculations!R148</f>
        <v>6.2628766081139071</v>
      </c>
      <c r="T174" s="36">
        <f>Calculations!M148</f>
        <v>0.48452036574500801</v>
      </c>
      <c r="U174" s="36">
        <f>Calculations!Q148</f>
        <v>16.555499292769937</v>
      </c>
      <c r="V174" s="37">
        <f>Calculations!AA148</f>
        <v>0</v>
      </c>
      <c r="W174" s="37">
        <f>Calculations!AB148</f>
        <v>0</v>
      </c>
      <c r="X174" s="37">
        <f>Calculations!AC148</f>
        <v>0</v>
      </c>
      <c r="Y174" s="37">
        <f>Calculations!AD148</f>
        <v>0</v>
      </c>
      <c r="Z174" s="37">
        <f>Calculations!Y148</f>
        <v>0</v>
      </c>
      <c r="AA174" s="37">
        <f>Calculations!Z148</f>
        <v>0</v>
      </c>
      <c r="AB174" s="37">
        <f t="shared" si="7"/>
        <v>0.422305827690102</v>
      </c>
      <c r="AC174" s="37">
        <f t="shared" si="8"/>
        <v>14.429700639942894</v>
      </c>
      <c r="AD174" s="37">
        <f>Calculations!AF148</f>
        <v>0</v>
      </c>
      <c r="AE174" s="37">
        <f>Calculations!AG148</f>
        <v>0</v>
      </c>
      <c r="AF174" s="37" t="s">
        <v>336</v>
      </c>
      <c r="AG174" s="32" t="s">
        <v>431</v>
      </c>
      <c r="AH174" s="21" t="s">
        <v>317</v>
      </c>
      <c r="AI174" s="20" t="s">
        <v>314</v>
      </c>
      <c r="AJ174" s="26" t="s">
        <v>435</v>
      </c>
      <c r="AK174" s="26" t="s">
        <v>444</v>
      </c>
      <c r="AL174" s="26"/>
      <c r="AM174" s="26" t="s">
        <v>342</v>
      </c>
      <c r="AN174" s="20" t="s">
        <v>448</v>
      </c>
    </row>
    <row r="175" spans="2:40" ht="50">
      <c r="B175" s="29" t="str">
        <f>Calculations!A149</f>
        <v>M88B</v>
      </c>
      <c r="C175" s="20" t="str">
        <f>Calculations!B149</f>
        <v>Lemington Grange</v>
      </c>
      <c r="D175" s="11" t="str">
        <f>Calculations!C149</f>
        <v>Housing</v>
      </c>
      <c r="E175" s="36">
        <f>Calculations!D149</f>
        <v>19.599085683126201</v>
      </c>
      <c r="F175" s="36">
        <f>Calculations!H149</f>
        <v>19.599085683126201</v>
      </c>
      <c r="G175" s="36">
        <f>Calculations!L149</f>
        <v>100</v>
      </c>
      <c r="H175" s="36">
        <f>Calculations!G149</f>
        <v>0</v>
      </c>
      <c r="I175" s="36">
        <f>Calculations!K149</f>
        <v>0</v>
      </c>
      <c r="J175" s="36">
        <f>Calculations!F149</f>
        <v>0</v>
      </c>
      <c r="K175" s="36">
        <f>Calculations!J149</f>
        <v>0</v>
      </c>
      <c r="L175" s="36">
        <f>Calculations!E149</f>
        <v>0</v>
      </c>
      <c r="M175" s="36">
        <f>Calculations!I149</f>
        <v>0</v>
      </c>
      <c r="N175" s="36">
        <f>Calculations!P149</f>
        <v>18.479374019332724</v>
      </c>
      <c r="O175" s="36">
        <f>Calculations!T149</f>
        <v>94.286918880315469</v>
      </c>
      <c r="P175" s="36">
        <f>Calculations!O149</f>
        <v>0.36597446744210099</v>
      </c>
      <c r="Q175" s="36">
        <f>Calculations!S149</f>
        <v>1.8673037781409674</v>
      </c>
      <c r="R175" s="36">
        <f>Calculations!N149</f>
        <v>0.15169821480619899</v>
      </c>
      <c r="S175" s="36">
        <f>Calculations!R149</f>
        <v>0.77400659019927298</v>
      </c>
      <c r="T175" s="36">
        <f>Calculations!M149</f>
        <v>0.60203898154517799</v>
      </c>
      <c r="U175" s="36">
        <f>Calculations!Q149</f>
        <v>3.0717707513442956</v>
      </c>
      <c r="V175" s="37">
        <f>Calculations!AA149</f>
        <v>0</v>
      </c>
      <c r="W175" s="37">
        <f>Calculations!AB149</f>
        <v>0</v>
      </c>
      <c r="X175" s="37">
        <f>Calculations!AC149</f>
        <v>0</v>
      </c>
      <c r="Y175" s="37">
        <f>Calculations!AD149</f>
        <v>0</v>
      </c>
      <c r="Z175" s="37">
        <f>Calculations!Y149</f>
        <v>0</v>
      </c>
      <c r="AA175" s="37">
        <f>Calculations!Z149</f>
        <v>0</v>
      </c>
      <c r="AB175" s="37">
        <f t="shared" si="7"/>
        <v>0.36597446744210099</v>
      </c>
      <c r="AC175" s="37">
        <f t="shared" si="8"/>
        <v>1.8673037781409674</v>
      </c>
      <c r="AD175" s="37">
        <f>Calculations!AF149</f>
        <v>0</v>
      </c>
      <c r="AE175" s="37">
        <f>Calculations!AG149</f>
        <v>0</v>
      </c>
      <c r="AF175" s="37" t="s">
        <v>336</v>
      </c>
      <c r="AG175" s="32" t="s">
        <v>431</v>
      </c>
      <c r="AH175" s="21" t="s">
        <v>317</v>
      </c>
      <c r="AI175" s="20" t="s">
        <v>314</v>
      </c>
      <c r="AJ175" s="26" t="s">
        <v>435</v>
      </c>
      <c r="AK175" s="26" t="s">
        <v>444</v>
      </c>
      <c r="AL175" s="26"/>
      <c r="AM175" s="26" t="s">
        <v>342</v>
      </c>
      <c r="AN175" s="20" t="s">
        <v>352</v>
      </c>
    </row>
    <row r="176" spans="2:40" ht="75">
      <c r="B176" s="29" t="str">
        <f>Calculations!A150</f>
        <v>M89</v>
      </c>
      <c r="C176" s="20" t="str">
        <f>Calculations!B150</f>
        <v>Land to south of Primrose Court Sewage Pumping Station</v>
      </c>
      <c r="D176" s="11" t="str">
        <f>Calculations!C150</f>
        <v>Employment</v>
      </c>
      <c r="E176" s="36">
        <f>Calculations!D150</f>
        <v>3.9723245672553902</v>
      </c>
      <c r="F176" s="36">
        <f>Calculations!H150</f>
        <v>3.9723245672553902</v>
      </c>
      <c r="G176" s="36">
        <f>Calculations!L150</f>
        <v>100</v>
      </c>
      <c r="H176" s="36">
        <f>Calculations!G150</f>
        <v>0</v>
      </c>
      <c r="I176" s="36">
        <f>Calculations!K150</f>
        <v>0</v>
      </c>
      <c r="J176" s="36">
        <f>Calculations!F150</f>
        <v>0</v>
      </c>
      <c r="K176" s="36">
        <f>Calculations!J150</f>
        <v>0</v>
      </c>
      <c r="L176" s="36">
        <f>Calculations!E150</f>
        <v>0</v>
      </c>
      <c r="M176" s="36">
        <f>Calculations!I150</f>
        <v>0</v>
      </c>
      <c r="N176" s="36">
        <f>Calculations!P150</f>
        <v>3.7688550614139067</v>
      </c>
      <c r="O176" s="36">
        <f>Calculations!T150</f>
        <v>94.877822735868051</v>
      </c>
      <c r="P176" s="36">
        <f>Calculations!O150</f>
        <v>9.5503043239722293E-2</v>
      </c>
      <c r="Q176" s="36">
        <f>Calculations!S150</f>
        <v>2.4042104723005675</v>
      </c>
      <c r="R176" s="36">
        <f>Calculations!N150</f>
        <v>4.0259633445252199E-2</v>
      </c>
      <c r="S176" s="36">
        <f>Calculations!R150</f>
        <v>1.0135031204932206</v>
      </c>
      <c r="T176" s="36">
        <f>Calculations!M150</f>
        <v>6.7706829156508996E-2</v>
      </c>
      <c r="U176" s="36">
        <f>Calculations!Q150</f>
        <v>1.7044636713381622</v>
      </c>
      <c r="V176" s="37">
        <f>Calculations!AA150</f>
        <v>0</v>
      </c>
      <c r="W176" s="37">
        <f>Calculations!AB150</f>
        <v>0</v>
      </c>
      <c r="X176" s="37">
        <f>Calculations!AC150</f>
        <v>0</v>
      </c>
      <c r="Y176" s="37">
        <f>Calculations!AD150</f>
        <v>0</v>
      </c>
      <c r="Z176" s="37">
        <f>Calculations!Y150</f>
        <v>0</v>
      </c>
      <c r="AA176" s="37">
        <f>Calculations!Z150</f>
        <v>0</v>
      </c>
      <c r="AB176" s="37">
        <f t="shared" si="7"/>
        <v>9.5503043239722293E-2</v>
      </c>
      <c r="AC176" s="37">
        <f t="shared" si="8"/>
        <v>2.4042104723005675</v>
      </c>
      <c r="AD176" s="37">
        <f>Calculations!AF150</f>
        <v>0</v>
      </c>
      <c r="AE176" s="37">
        <f>Calculations!AG150</f>
        <v>0</v>
      </c>
      <c r="AF176" s="37" t="s">
        <v>338</v>
      </c>
      <c r="AG176" s="32" t="s">
        <v>430</v>
      </c>
      <c r="AH176" s="21" t="s">
        <v>318</v>
      </c>
      <c r="AI176" s="20" t="s">
        <v>314</v>
      </c>
      <c r="AJ176" s="26" t="s">
        <v>440</v>
      </c>
      <c r="AK176" s="26" t="s">
        <v>444</v>
      </c>
      <c r="AL176" s="26"/>
      <c r="AM176" s="26" t="s">
        <v>343</v>
      </c>
      <c r="AN176" s="20" t="s">
        <v>450</v>
      </c>
    </row>
    <row r="177" spans="2:40" ht="50">
      <c r="B177" s="29" t="str">
        <f>Calculations!A151</f>
        <v>MK11A</v>
      </c>
      <c r="C177" s="20" t="str">
        <f>Calculations!B151</f>
        <v>Land east of Stratford Road (Site A)</v>
      </c>
      <c r="D177" s="11" t="str">
        <f>Calculations!C151</f>
        <v>Housing</v>
      </c>
      <c r="E177" s="36">
        <f>Calculations!D151</f>
        <v>4.8369441357608203</v>
      </c>
      <c r="F177" s="36">
        <f>Calculations!H151</f>
        <v>4.8369441357608203</v>
      </c>
      <c r="G177" s="36">
        <f>Calculations!L151</f>
        <v>100</v>
      </c>
      <c r="H177" s="36">
        <f>Calculations!G151</f>
        <v>0</v>
      </c>
      <c r="I177" s="36">
        <f>Calculations!K151</f>
        <v>0</v>
      </c>
      <c r="J177" s="36">
        <f>Calculations!F151</f>
        <v>0</v>
      </c>
      <c r="K177" s="36">
        <f>Calculations!J151</f>
        <v>0</v>
      </c>
      <c r="L177" s="36">
        <f>Calculations!E151</f>
        <v>0</v>
      </c>
      <c r="M177" s="36">
        <f>Calculations!I151</f>
        <v>0</v>
      </c>
      <c r="N177" s="36">
        <f>Calculations!P151</f>
        <v>4.8245343225576347</v>
      </c>
      <c r="O177" s="36">
        <f>Calculations!T151</f>
        <v>99.743436912751662</v>
      </c>
      <c r="P177" s="36">
        <f>Calculations!O151</f>
        <v>1.2409813203186E-2</v>
      </c>
      <c r="Q177" s="36">
        <f>Calculations!S151</f>
        <v>0.25656308724835036</v>
      </c>
      <c r="R177" s="36">
        <f>Calculations!N151</f>
        <v>0</v>
      </c>
      <c r="S177" s="36">
        <f>Calculations!R151</f>
        <v>0</v>
      </c>
      <c r="T177" s="36">
        <f>Calculations!M151</f>
        <v>0</v>
      </c>
      <c r="U177" s="36">
        <f>Calculations!Q151</f>
        <v>0</v>
      </c>
      <c r="V177" s="37">
        <f>Calculations!AA151</f>
        <v>0</v>
      </c>
      <c r="W177" s="37">
        <f>Calculations!AB151</f>
        <v>0</v>
      </c>
      <c r="X177" s="37">
        <f>Calculations!AC151</f>
        <v>0</v>
      </c>
      <c r="Y177" s="37">
        <f>Calculations!AD151</f>
        <v>0</v>
      </c>
      <c r="Z177" s="37">
        <f>Calculations!Y151</f>
        <v>0</v>
      </c>
      <c r="AA177" s="37">
        <f>Calculations!Z151</f>
        <v>0</v>
      </c>
      <c r="AB177" s="37">
        <f t="shared" si="7"/>
        <v>1.2409813203186E-2</v>
      </c>
      <c r="AC177" s="37">
        <f t="shared" si="8"/>
        <v>0.25656308724835036</v>
      </c>
      <c r="AD177" s="37">
        <f>Calculations!AF151</f>
        <v>0</v>
      </c>
      <c r="AE177" s="37">
        <f>Calculations!AG151</f>
        <v>0</v>
      </c>
      <c r="AF177" s="37" t="s">
        <v>336</v>
      </c>
      <c r="AG177" s="32" t="s">
        <v>312</v>
      </c>
      <c r="AH177" s="21" t="s">
        <v>317</v>
      </c>
      <c r="AI177" s="20" t="s">
        <v>314</v>
      </c>
      <c r="AJ177" s="26" t="s">
        <v>433</v>
      </c>
      <c r="AK177" s="26" t="s">
        <v>444</v>
      </c>
      <c r="AL177" s="26"/>
      <c r="AM177" s="26" t="s">
        <v>342</v>
      </c>
      <c r="AN177" s="20" t="s">
        <v>352</v>
      </c>
    </row>
    <row r="178" spans="2:40" ht="50">
      <c r="B178" s="29" t="str">
        <f>Calculations!A152</f>
        <v>MK16</v>
      </c>
      <c r="C178" s="20" t="str">
        <f>Calculations!B152</f>
        <v>Glebe Land, Broad Marston Road</v>
      </c>
      <c r="D178" s="11" t="str">
        <f>Calculations!C152</f>
        <v>Housing</v>
      </c>
      <c r="E178" s="36">
        <f>Calculations!D152</f>
        <v>1.0727432505477199</v>
      </c>
      <c r="F178" s="36">
        <f>Calculations!H152</f>
        <v>1.0727432505477199</v>
      </c>
      <c r="G178" s="36">
        <f>Calculations!L152</f>
        <v>100</v>
      </c>
      <c r="H178" s="36">
        <f>Calculations!G152</f>
        <v>0</v>
      </c>
      <c r="I178" s="36">
        <f>Calculations!K152</f>
        <v>0</v>
      </c>
      <c r="J178" s="36">
        <f>Calculations!F152</f>
        <v>0</v>
      </c>
      <c r="K178" s="36">
        <f>Calculations!J152</f>
        <v>0</v>
      </c>
      <c r="L178" s="36">
        <f>Calculations!E152</f>
        <v>0</v>
      </c>
      <c r="M178" s="36">
        <f>Calculations!I152</f>
        <v>0</v>
      </c>
      <c r="N178" s="36">
        <f>Calculations!P152</f>
        <v>0.53668815672914094</v>
      </c>
      <c r="O178" s="36">
        <f>Calculations!T152</f>
        <v>50.029506730069784</v>
      </c>
      <c r="P178" s="36">
        <f>Calculations!O152</f>
        <v>0.23583385295047299</v>
      </c>
      <c r="Q178" s="36">
        <f>Calculations!S152</f>
        <v>21.984184270566253</v>
      </c>
      <c r="R178" s="36">
        <f>Calculations!N152</f>
        <v>0.14605976112771299</v>
      </c>
      <c r="S178" s="36">
        <f>Calculations!R152</f>
        <v>13.615537646416136</v>
      </c>
      <c r="T178" s="36">
        <f>Calculations!M152</f>
        <v>0.15416147974039299</v>
      </c>
      <c r="U178" s="36">
        <f>Calculations!Q152</f>
        <v>14.37077135294782</v>
      </c>
      <c r="V178" s="37">
        <f>Calculations!AA152</f>
        <v>0</v>
      </c>
      <c r="W178" s="37">
        <f>Calculations!AB152</f>
        <v>0</v>
      </c>
      <c r="X178" s="37">
        <f>Calculations!AC152</f>
        <v>0</v>
      </c>
      <c r="Y178" s="37">
        <f>Calculations!AD152</f>
        <v>0</v>
      </c>
      <c r="Z178" s="37">
        <f>Calculations!Y152</f>
        <v>0</v>
      </c>
      <c r="AA178" s="37">
        <f>Calculations!Z152</f>
        <v>0</v>
      </c>
      <c r="AB178" s="37">
        <f t="shared" si="7"/>
        <v>0.23583385295047299</v>
      </c>
      <c r="AC178" s="37">
        <f t="shared" si="8"/>
        <v>21.984184270566253</v>
      </c>
      <c r="AD178" s="37">
        <f>Calculations!AF152</f>
        <v>0</v>
      </c>
      <c r="AE178" s="37">
        <f>Calculations!AG152</f>
        <v>0</v>
      </c>
      <c r="AF178" s="37" t="s">
        <v>338</v>
      </c>
      <c r="AG178" s="32" t="s">
        <v>312</v>
      </c>
      <c r="AH178" s="21" t="s">
        <v>317</v>
      </c>
      <c r="AI178" s="20" t="s">
        <v>314</v>
      </c>
      <c r="AJ178" s="26" t="s">
        <v>339</v>
      </c>
      <c r="AK178" s="26" t="s">
        <v>444</v>
      </c>
      <c r="AL178" s="26"/>
      <c r="AM178" s="26" t="s">
        <v>343</v>
      </c>
      <c r="AN178" s="20" t="s">
        <v>449</v>
      </c>
    </row>
    <row r="179" spans="2:40" ht="75">
      <c r="B179" s="29" t="str">
        <f>Calculations!A153</f>
        <v>MK17</v>
      </c>
      <c r="C179" s="20" t="str">
        <f>Calculations!B153</f>
        <v>Field adjoining Market Garden Close, Broad Marston Lane</v>
      </c>
      <c r="D179" s="11" t="str">
        <f>Calculations!C153</f>
        <v>Housing</v>
      </c>
      <c r="E179" s="36">
        <f>Calculations!D153</f>
        <v>2.3127008321753899</v>
      </c>
      <c r="F179" s="36">
        <f>Calculations!H153</f>
        <v>2.3127008321753899</v>
      </c>
      <c r="G179" s="36">
        <f>Calculations!L153</f>
        <v>100</v>
      </c>
      <c r="H179" s="36">
        <f>Calculations!G153</f>
        <v>0</v>
      </c>
      <c r="I179" s="36">
        <f>Calculations!K153</f>
        <v>0</v>
      </c>
      <c r="J179" s="36">
        <f>Calculations!F153</f>
        <v>0</v>
      </c>
      <c r="K179" s="36">
        <f>Calculations!J153</f>
        <v>0</v>
      </c>
      <c r="L179" s="36">
        <f>Calculations!E153</f>
        <v>0</v>
      </c>
      <c r="M179" s="36">
        <f>Calculations!I153</f>
        <v>0</v>
      </c>
      <c r="N179" s="36">
        <f>Calculations!P153</f>
        <v>1.965713367389432</v>
      </c>
      <c r="O179" s="36">
        <f>Calculations!T153</f>
        <v>84.996439662298556</v>
      </c>
      <c r="P179" s="36">
        <f>Calculations!O153</f>
        <v>0.190734047971197</v>
      </c>
      <c r="Q179" s="36">
        <f>Calculations!S153</f>
        <v>8.2472425883025835</v>
      </c>
      <c r="R179" s="36">
        <f>Calculations!N153</f>
        <v>2.4328886468558901E-2</v>
      </c>
      <c r="S179" s="36">
        <f>Calculations!R153</f>
        <v>1.051968595768372</v>
      </c>
      <c r="T179" s="36">
        <f>Calculations!M153</f>
        <v>0.131924530346202</v>
      </c>
      <c r="U179" s="36">
        <f>Calculations!Q153</f>
        <v>5.7043491536304831</v>
      </c>
      <c r="V179" s="37">
        <f>Calculations!AA153</f>
        <v>0</v>
      </c>
      <c r="W179" s="37">
        <f>Calculations!AB153</f>
        <v>0</v>
      </c>
      <c r="X179" s="37">
        <f>Calculations!AC153</f>
        <v>0</v>
      </c>
      <c r="Y179" s="37">
        <f>Calculations!AD153</f>
        <v>0</v>
      </c>
      <c r="Z179" s="37">
        <f>Calculations!Y153</f>
        <v>0</v>
      </c>
      <c r="AA179" s="37">
        <f>Calculations!Z153</f>
        <v>0</v>
      </c>
      <c r="AB179" s="37">
        <f t="shared" si="7"/>
        <v>0.190734047971197</v>
      </c>
      <c r="AC179" s="37">
        <f t="shared" si="8"/>
        <v>8.2472425883025835</v>
      </c>
      <c r="AD179" s="37">
        <f>Calculations!AF153</f>
        <v>0</v>
      </c>
      <c r="AE179" s="37">
        <f>Calculations!AG153</f>
        <v>0</v>
      </c>
      <c r="AF179" s="37" t="s">
        <v>338</v>
      </c>
      <c r="AG179" s="32" t="s">
        <v>312</v>
      </c>
      <c r="AH179" s="21" t="s">
        <v>317</v>
      </c>
      <c r="AI179" s="20" t="s">
        <v>314</v>
      </c>
      <c r="AJ179" s="26" t="s">
        <v>339</v>
      </c>
      <c r="AK179" s="26" t="s">
        <v>444</v>
      </c>
      <c r="AL179" s="26"/>
      <c r="AM179" s="26" t="s">
        <v>343</v>
      </c>
      <c r="AN179" s="20" t="s">
        <v>450</v>
      </c>
    </row>
    <row r="180" spans="2:40" ht="62.5">
      <c r="B180" s="29" t="str">
        <f>Calculations!A154</f>
        <v>MK19</v>
      </c>
      <c r="C180" s="20" t="str">
        <f>Calculations!B154</f>
        <v>Land west of nurseries on Broad Marston Lane</v>
      </c>
      <c r="D180" s="11" t="str">
        <f>Calculations!C154</f>
        <v>Housing</v>
      </c>
      <c r="E180" s="36">
        <f>Calculations!D154</f>
        <v>7.8296248278595497</v>
      </c>
      <c r="F180" s="36">
        <f>Calculations!H154</f>
        <v>7.0589843928940743</v>
      </c>
      <c r="G180" s="36">
        <f>Calculations!L154</f>
        <v>90.157377244649524</v>
      </c>
      <c r="H180" s="36">
        <f>Calculations!G154</f>
        <v>7.5081016169407794E-2</v>
      </c>
      <c r="I180" s="36">
        <f>Calculations!K154</f>
        <v>0.95893504248444716</v>
      </c>
      <c r="J180" s="36">
        <f>Calculations!F154</f>
        <v>6.5686861727553794E-2</v>
      </c>
      <c r="K180" s="36">
        <f>Calculations!J154</f>
        <v>0.83895286392044366</v>
      </c>
      <c r="L180" s="36">
        <f>Calculations!E154</f>
        <v>0.62987255706851397</v>
      </c>
      <c r="M180" s="36">
        <f>Calculations!I154</f>
        <v>8.0447348489455983</v>
      </c>
      <c r="N180" s="36">
        <f>Calculations!P154</f>
        <v>6.8545642446660366</v>
      </c>
      <c r="O180" s="36">
        <f>Calculations!T154</f>
        <v>87.546522283877124</v>
      </c>
      <c r="P180" s="36">
        <f>Calculations!O154</f>
        <v>0.44341487078264602</v>
      </c>
      <c r="Q180" s="36">
        <f>Calculations!S154</f>
        <v>5.6632965248204119</v>
      </c>
      <c r="R180" s="36">
        <f>Calculations!N154</f>
        <v>0.17323411321711199</v>
      </c>
      <c r="S180" s="36">
        <f>Calculations!R154</f>
        <v>2.2125467953548221</v>
      </c>
      <c r="T180" s="36">
        <f>Calculations!M154</f>
        <v>0.35841159919375498</v>
      </c>
      <c r="U180" s="36">
        <f>Calculations!Q154</f>
        <v>4.5776343959476407</v>
      </c>
      <c r="V180" s="37">
        <f>Calculations!AA154</f>
        <v>2.79091114685701E-2</v>
      </c>
      <c r="W180" s="37">
        <f>Calculations!AB154</f>
        <v>0.35645528466783316</v>
      </c>
      <c r="X180" s="37">
        <f>Calculations!AC154</f>
        <v>0</v>
      </c>
      <c r="Y180" s="37">
        <f>Calculations!AD154</f>
        <v>0</v>
      </c>
      <c r="Z180" s="37">
        <f>Calculations!Y154</f>
        <v>4.7272283122369599E-2</v>
      </c>
      <c r="AA180" s="37">
        <f>Calculations!Z154</f>
        <v>0.60376179142280595</v>
      </c>
      <c r="AB180" s="37">
        <f t="shared" si="7"/>
        <v>0.44341487078264602</v>
      </c>
      <c r="AC180" s="37">
        <f t="shared" si="8"/>
        <v>5.6632965248204119</v>
      </c>
      <c r="AD180" s="37">
        <f>Calculations!AF154</f>
        <v>0</v>
      </c>
      <c r="AE180" s="37">
        <f>Calculations!AG154</f>
        <v>0</v>
      </c>
      <c r="AF180" s="37" t="s">
        <v>337</v>
      </c>
      <c r="AG180" s="32" t="s">
        <v>312</v>
      </c>
      <c r="AH180" s="21" t="s">
        <v>317</v>
      </c>
      <c r="AI180" s="20" t="s">
        <v>313</v>
      </c>
      <c r="AJ180" s="26" t="s">
        <v>322</v>
      </c>
      <c r="AK180" s="26" t="s">
        <v>323</v>
      </c>
      <c r="AL180" s="26"/>
      <c r="AM180" s="26" t="s">
        <v>348</v>
      </c>
      <c r="AN180" s="20" t="s">
        <v>351</v>
      </c>
    </row>
    <row r="181" spans="2:40" ht="37.5">
      <c r="B181" s="29" t="str">
        <f>Calculations!A155</f>
        <v>MK1AB</v>
      </c>
      <c r="C181" s="20" t="str">
        <f>Calculations!B155</f>
        <v>Meadow View</v>
      </c>
      <c r="D181" s="11" t="str">
        <f>Calculations!C155</f>
        <v>Housing</v>
      </c>
      <c r="E181" s="36">
        <f>Calculations!D155</f>
        <v>6.6775505732747797</v>
      </c>
      <c r="F181" s="36">
        <f>Calculations!H155</f>
        <v>6.6775505732747797</v>
      </c>
      <c r="G181" s="36">
        <f>Calculations!L155</f>
        <v>100</v>
      </c>
      <c r="H181" s="36">
        <f>Calculations!G155</f>
        <v>0</v>
      </c>
      <c r="I181" s="36">
        <f>Calculations!K155</f>
        <v>0</v>
      </c>
      <c r="J181" s="36">
        <f>Calculations!F155</f>
        <v>0</v>
      </c>
      <c r="K181" s="36">
        <f>Calculations!J155</f>
        <v>0</v>
      </c>
      <c r="L181" s="36">
        <f>Calculations!E155</f>
        <v>0</v>
      </c>
      <c r="M181" s="36">
        <f>Calculations!I155</f>
        <v>0</v>
      </c>
      <c r="N181" s="36">
        <f>Calculations!P155</f>
        <v>5.2738735630010138</v>
      </c>
      <c r="O181" s="36">
        <f>Calculations!T155</f>
        <v>78.979163169626432</v>
      </c>
      <c r="P181" s="36">
        <f>Calculations!O155</f>
        <v>1.13218141788479</v>
      </c>
      <c r="Q181" s="36">
        <f>Calculations!S155</f>
        <v>16.955040706334177</v>
      </c>
      <c r="R181" s="36">
        <f>Calculations!N155</f>
        <v>0.119569192404997</v>
      </c>
      <c r="S181" s="36">
        <f>Calculations!R155</f>
        <v>1.7906145538386888</v>
      </c>
      <c r="T181" s="36">
        <f>Calculations!M155</f>
        <v>0.151926399983979</v>
      </c>
      <c r="U181" s="36">
        <f>Calculations!Q155</f>
        <v>2.2751815702007003</v>
      </c>
      <c r="V181" s="37">
        <f>Calculations!AA155</f>
        <v>0</v>
      </c>
      <c r="W181" s="37">
        <f>Calculations!AB155</f>
        <v>0</v>
      </c>
      <c r="X181" s="37">
        <f>Calculations!AC155</f>
        <v>0</v>
      </c>
      <c r="Y181" s="37">
        <f>Calculations!AD155</f>
        <v>0</v>
      </c>
      <c r="Z181" s="37">
        <f>Calculations!Y155</f>
        <v>0</v>
      </c>
      <c r="AA181" s="37">
        <f>Calculations!Z155</f>
        <v>0</v>
      </c>
      <c r="AB181" s="37">
        <f t="shared" si="7"/>
        <v>1.13218141788479</v>
      </c>
      <c r="AC181" s="37">
        <f t="shared" si="8"/>
        <v>16.955040706334177</v>
      </c>
      <c r="AD181" s="37">
        <f>Calculations!AF155</f>
        <v>0</v>
      </c>
      <c r="AE181" s="37">
        <f>Calculations!AG155</f>
        <v>0</v>
      </c>
      <c r="AF181" s="37" t="s">
        <v>336</v>
      </c>
      <c r="AG181" s="32" t="s">
        <v>312</v>
      </c>
      <c r="AH181" s="21" t="s">
        <v>317</v>
      </c>
      <c r="AI181" s="20" t="s">
        <v>314</v>
      </c>
      <c r="AJ181" s="26" t="s">
        <v>325</v>
      </c>
      <c r="AK181" s="26" t="s">
        <v>444</v>
      </c>
      <c r="AL181" s="26"/>
      <c r="AM181" s="26" t="s">
        <v>342</v>
      </c>
      <c r="AN181" s="20" t="s">
        <v>451</v>
      </c>
    </row>
    <row r="182" spans="2:40" ht="50">
      <c r="B182" s="29" t="str">
        <f>Calculations!A156</f>
        <v>MK21</v>
      </c>
      <c r="C182" s="20" t="str">
        <f>Calculations!B156</f>
        <v>Land east of Broad Marston Road (north of Glass House Road)</v>
      </c>
      <c r="D182" s="11" t="str">
        <f>Calculations!C156</f>
        <v>Housing</v>
      </c>
      <c r="E182" s="36">
        <f>Calculations!D156</f>
        <v>10.7992170052534</v>
      </c>
      <c r="F182" s="36">
        <f>Calculations!H156</f>
        <v>10.7992170052534</v>
      </c>
      <c r="G182" s="36">
        <f>Calculations!L156</f>
        <v>100</v>
      </c>
      <c r="H182" s="36">
        <f>Calculations!G156</f>
        <v>0</v>
      </c>
      <c r="I182" s="36">
        <f>Calculations!K156</f>
        <v>0</v>
      </c>
      <c r="J182" s="36">
        <f>Calculations!F156</f>
        <v>0</v>
      </c>
      <c r="K182" s="36">
        <f>Calculations!J156</f>
        <v>0</v>
      </c>
      <c r="L182" s="36">
        <f>Calculations!E156</f>
        <v>0</v>
      </c>
      <c r="M182" s="36">
        <f>Calculations!I156</f>
        <v>0</v>
      </c>
      <c r="N182" s="36">
        <f>Calculations!P156</f>
        <v>6.8879668111981296</v>
      </c>
      <c r="O182" s="36">
        <f>Calculations!T156</f>
        <v>63.782094644893249</v>
      </c>
      <c r="P182" s="36">
        <f>Calculations!O156</f>
        <v>1.6102011470715101</v>
      </c>
      <c r="Q182" s="36">
        <f>Calculations!S156</f>
        <v>14.910350873477308</v>
      </c>
      <c r="R182" s="36">
        <f>Calculations!N156</f>
        <v>0.86890749266118095</v>
      </c>
      <c r="S182" s="36">
        <f>Calculations!R156</f>
        <v>8.0460230796222643</v>
      </c>
      <c r="T182" s="36">
        <f>Calculations!M156</f>
        <v>1.4321415543225799</v>
      </c>
      <c r="U182" s="36">
        <f>Calculations!Q156</f>
        <v>13.261531402007186</v>
      </c>
      <c r="V182" s="37">
        <f>Calculations!AA156</f>
        <v>0</v>
      </c>
      <c r="W182" s="37">
        <f>Calculations!AB156</f>
        <v>0</v>
      </c>
      <c r="X182" s="37">
        <f>Calculations!AC156</f>
        <v>0</v>
      </c>
      <c r="Y182" s="37">
        <f>Calculations!AD156</f>
        <v>0</v>
      </c>
      <c r="Z182" s="37">
        <f>Calculations!Y156</f>
        <v>0</v>
      </c>
      <c r="AA182" s="37">
        <f>Calculations!Z156</f>
        <v>0</v>
      </c>
      <c r="AB182" s="37">
        <f t="shared" si="7"/>
        <v>1.6102011470715101</v>
      </c>
      <c r="AC182" s="37">
        <f t="shared" si="8"/>
        <v>14.910350873477308</v>
      </c>
      <c r="AD182" s="37">
        <f>Calculations!AF156</f>
        <v>0</v>
      </c>
      <c r="AE182" s="37">
        <f>Calculations!AG156</f>
        <v>0</v>
      </c>
      <c r="AF182" s="37" t="s">
        <v>338</v>
      </c>
      <c r="AG182" s="32" t="s">
        <v>312</v>
      </c>
      <c r="AH182" s="21" t="s">
        <v>317</v>
      </c>
      <c r="AI182" s="20" t="s">
        <v>314</v>
      </c>
      <c r="AJ182" s="26" t="s">
        <v>339</v>
      </c>
      <c r="AK182" s="26" t="s">
        <v>444</v>
      </c>
      <c r="AL182" s="26"/>
      <c r="AM182" s="26" t="s">
        <v>343</v>
      </c>
      <c r="AN182" s="20" t="s">
        <v>449</v>
      </c>
    </row>
    <row r="183" spans="2:40" ht="50">
      <c r="B183" s="29" t="str">
        <f>Calculations!A157</f>
        <v>MK22</v>
      </c>
      <c r="C183" s="20" t="str">
        <f>Calculations!B157</f>
        <v>Land west of Stratford Road (opposite allotments)</v>
      </c>
      <c r="D183" s="11" t="str">
        <f>Calculations!C157</f>
        <v>Housing</v>
      </c>
      <c r="E183" s="36">
        <f>Calculations!D157</f>
        <v>7.9568056645429897</v>
      </c>
      <c r="F183" s="36">
        <f>Calculations!H157</f>
        <v>7.9568056645429897</v>
      </c>
      <c r="G183" s="36">
        <f>Calculations!L157</f>
        <v>100</v>
      </c>
      <c r="H183" s="36">
        <f>Calculations!G157</f>
        <v>0</v>
      </c>
      <c r="I183" s="36">
        <f>Calculations!K157</f>
        <v>0</v>
      </c>
      <c r="J183" s="36">
        <f>Calculations!F157</f>
        <v>0</v>
      </c>
      <c r="K183" s="36">
        <f>Calculations!J157</f>
        <v>0</v>
      </c>
      <c r="L183" s="36">
        <f>Calculations!E157</f>
        <v>0</v>
      </c>
      <c r="M183" s="36">
        <f>Calculations!I157</f>
        <v>0</v>
      </c>
      <c r="N183" s="36">
        <f>Calculations!P157</f>
        <v>6.9342748652733022</v>
      </c>
      <c r="O183" s="36">
        <f>Calculations!T157</f>
        <v>87.148978592926113</v>
      </c>
      <c r="P183" s="36">
        <f>Calculations!O157</f>
        <v>0.82050778385517298</v>
      </c>
      <c r="Q183" s="36">
        <f>Calculations!S157</f>
        <v>10.312024931204601</v>
      </c>
      <c r="R183" s="36">
        <f>Calculations!N157</f>
        <v>7.16243768590243E-2</v>
      </c>
      <c r="S183" s="36">
        <f>Calculations!R157</f>
        <v>0.90016496416641023</v>
      </c>
      <c r="T183" s="36">
        <f>Calculations!M157</f>
        <v>0.13039863855549</v>
      </c>
      <c r="U183" s="36">
        <f>Calculations!Q157</f>
        <v>1.6388315117028767</v>
      </c>
      <c r="V183" s="37">
        <f>Calculations!AA157</f>
        <v>0</v>
      </c>
      <c r="W183" s="37">
        <f>Calculations!AB157</f>
        <v>0</v>
      </c>
      <c r="X183" s="37">
        <f>Calculations!AC157</f>
        <v>0</v>
      </c>
      <c r="Y183" s="37">
        <f>Calculations!AD157</f>
        <v>0</v>
      </c>
      <c r="Z183" s="37">
        <f>Calculations!Y157</f>
        <v>0</v>
      </c>
      <c r="AA183" s="37">
        <f>Calculations!Z157</f>
        <v>0</v>
      </c>
      <c r="AB183" s="37">
        <f t="shared" si="7"/>
        <v>0.82050778385517298</v>
      </c>
      <c r="AC183" s="37">
        <f t="shared" si="8"/>
        <v>10.312024931204601</v>
      </c>
      <c r="AD183" s="37">
        <f>Calculations!AF157</f>
        <v>0</v>
      </c>
      <c r="AE183" s="37">
        <f>Calculations!AG157</f>
        <v>0</v>
      </c>
      <c r="AF183" s="37" t="s">
        <v>338</v>
      </c>
      <c r="AG183" s="32" t="s">
        <v>312</v>
      </c>
      <c r="AH183" s="21" t="s">
        <v>317</v>
      </c>
      <c r="AI183" s="20" t="s">
        <v>314</v>
      </c>
      <c r="AJ183" s="26" t="s">
        <v>339</v>
      </c>
      <c r="AK183" s="26" t="s">
        <v>444</v>
      </c>
      <c r="AL183" s="26"/>
      <c r="AM183" s="26" t="s">
        <v>343</v>
      </c>
      <c r="AN183" s="20" t="s">
        <v>449</v>
      </c>
    </row>
    <row r="184" spans="2:40" ht="50">
      <c r="B184" s="29" t="str">
        <f>Calculations!A158</f>
        <v>MK23</v>
      </c>
      <c r="C184" s="20" t="str">
        <f>Calculations!B158</f>
        <v>Land east of Broad Marton Road (opposite allotments)</v>
      </c>
      <c r="D184" s="11" t="str">
        <f>Calculations!C158</f>
        <v>Housing</v>
      </c>
      <c r="E184" s="36">
        <f>Calculations!D158</f>
        <v>4.7744129463362501</v>
      </c>
      <c r="F184" s="36">
        <f>Calculations!H158</f>
        <v>4.7744129463362501</v>
      </c>
      <c r="G184" s="36">
        <f>Calculations!L158</f>
        <v>100</v>
      </c>
      <c r="H184" s="36">
        <f>Calculations!G158</f>
        <v>0</v>
      </c>
      <c r="I184" s="36">
        <f>Calculations!K158</f>
        <v>0</v>
      </c>
      <c r="J184" s="36">
        <f>Calculations!F158</f>
        <v>0</v>
      </c>
      <c r="K184" s="36">
        <f>Calculations!J158</f>
        <v>0</v>
      </c>
      <c r="L184" s="36">
        <f>Calculations!E158</f>
        <v>0</v>
      </c>
      <c r="M184" s="36">
        <f>Calculations!I158</f>
        <v>0</v>
      </c>
      <c r="N184" s="36">
        <f>Calculations!P158</f>
        <v>3.3993356410186859</v>
      </c>
      <c r="O184" s="36">
        <f>Calculations!T158</f>
        <v>71.199028639264228</v>
      </c>
      <c r="P184" s="36">
        <f>Calculations!O158</f>
        <v>0.89718055926697804</v>
      </c>
      <c r="Q184" s="36">
        <f>Calculations!S158</f>
        <v>18.791431938359022</v>
      </c>
      <c r="R184" s="36">
        <f>Calculations!N158</f>
        <v>0.222113608489166</v>
      </c>
      <c r="S184" s="36">
        <f>Calculations!R158</f>
        <v>4.6521658471039817</v>
      </c>
      <c r="T184" s="36">
        <f>Calculations!M158</f>
        <v>0.25578313756142002</v>
      </c>
      <c r="U184" s="36">
        <f>Calculations!Q158</f>
        <v>5.3573735752727627</v>
      </c>
      <c r="V184" s="37">
        <f>Calculations!AA158</f>
        <v>0</v>
      </c>
      <c r="W184" s="37">
        <f>Calculations!AB158</f>
        <v>0</v>
      </c>
      <c r="X184" s="37">
        <f>Calculations!AC158</f>
        <v>0</v>
      </c>
      <c r="Y184" s="37">
        <f>Calculations!AD158</f>
        <v>0</v>
      </c>
      <c r="Z184" s="37">
        <f>Calculations!Y158</f>
        <v>0</v>
      </c>
      <c r="AA184" s="37">
        <f>Calculations!Z158</f>
        <v>0</v>
      </c>
      <c r="AB184" s="37">
        <f t="shared" si="7"/>
        <v>0.89718055926697804</v>
      </c>
      <c r="AC184" s="37">
        <f t="shared" si="8"/>
        <v>18.791431938359022</v>
      </c>
      <c r="AD184" s="37">
        <f>Calculations!AF158</f>
        <v>0</v>
      </c>
      <c r="AE184" s="37">
        <f>Calculations!AG158</f>
        <v>0</v>
      </c>
      <c r="AF184" s="37" t="s">
        <v>338</v>
      </c>
      <c r="AG184" s="32" t="s">
        <v>312</v>
      </c>
      <c r="AH184" s="21" t="s">
        <v>317</v>
      </c>
      <c r="AI184" s="20" t="s">
        <v>314</v>
      </c>
      <c r="AJ184" s="26" t="s">
        <v>339</v>
      </c>
      <c r="AK184" s="26" t="s">
        <v>444</v>
      </c>
      <c r="AL184" s="26"/>
      <c r="AM184" s="26" t="s">
        <v>343</v>
      </c>
      <c r="AN184" s="20" t="s">
        <v>449</v>
      </c>
    </row>
    <row r="185" spans="2:40" ht="75">
      <c r="B185" s="29" t="str">
        <f>Calculations!A159</f>
        <v>MK3</v>
      </c>
      <c r="C185" s="20" t="str">
        <f>Calculations!B159</f>
        <v>Land at Prospect Gardens, Stratford Road, GL55 6SR</v>
      </c>
      <c r="D185" s="11" t="str">
        <f>Calculations!C159</f>
        <v>Mixed Use</v>
      </c>
      <c r="E185" s="36">
        <f>Calculations!D159</f>
        <v>12.6202190804644</v>
      </c>
      <c r="F185" s="36">
        <f>Calculations!H159</f>
        <v>12.6202190804644</v>
      </c>
      <c r="G185" s="36">
        <f>Calculations!L159</f>
        <v>100</v>
      </c>
      <c r="H185" s="36">
        <f>Calculations!G159</f>
        <v>0</v>
      </c>
      <c r="I185" s="36">
        <f>Calculations!K159</f>
        <v>0</v>
      </c>
      <c r="J185" s="36">
        <f>Calculations!F159</f>
        <v>0</v>
      </c>
      <c r="K185" s="36">
        <f>Calculations!J159</f>
        <v>0</v>
      </c>
      <c r="L185" s="36">
        <f>Calculations!E159</f>
        <v>0</v>
      </c>
      <c r="M185" s="36">
        <f>Calculations!I159</f>
        <v>0</v>
      </c>
      <c r="N185" s="36">
        <f>Calculations!P159</f>
        <v>10.585456925707643</v>
      </c>
      <c r="O185" s="36">
        <f>Calculations!T159</f>
        <v>83.87696646323289</v>
      </c>
      <c r="P185" s="36">
        <f>Calculations!O159</f>
        <v>1.22103350310407</v>
      </c>
      <c r="Q185" s="36">
        <f>Calculations!S159</f>
        <v>9.6752163755554879</v>
      </c>
      <c r="R185" s="36">
        <f>Calculations!N159</f>
        <v>0.30011461861737998</v>
      </c>
      <c r="S185" s="36">
        <f>Calculations!R159</f>
        <v>2.3780460283922134</v>
      </c>
      <c r="T185" s="36">
        <f>Calculations!M159</f>
        <v>0.51361403303530795</v>
      </c>
      <c r="U185" s="36">
        <f>Calculations!Q159</f>
        <v>4.0697711328194153</v>
      </c>
      <c r="V185" s="37">
        <f>Calculations!AA159</f>
        <v>0</v>
      </c>
      <c r="W185" s="37">
        <f>Calculations!AB159</f>
        <v>0</v>
      </c>
      <c r="X185" s="37">
        <f>Calculations!AC159</f>
        <v>0</v>
      </c>
      <c r="Y185" s="37">
        <f>Calculations!AD159</f>
        <v>0</v>
      </c>
      <c r="Z185" s="37">
        <f>Calculations!Y159</f>
        <v>0</v>
      </c>
      <c r="AA185" s="37">
        <f>Calculations!Z159</f>
        <v>0</v>
      </c>
      <c r="AB185" s="37">
        <f t="shared" si="7"/>
        <v>1.22103350310407</v>
      </c>
      <c r="AC185" s="37">
        <f t="shared" si="8"/>
        <v>9.6752163755554879</v>
      </c>
      <c r="AD185" s="37">
        <f>Calculations!AF159</f>
        <v>0</v>
      </c>
      <c r="AE185" s="37">
        <f>Calculations!AG159</f>
        <v>0</v>
      </c>
      <c r="AF185" s="37" t="s">
        <v>338</v>
      </c>
      <c r="AG185" s="32" t="s">
        <v>312</v>
      </c>
      <c r="AH185" s="21" t="s">
        <v>317</v>
      </c>
      <c r="AI185" s="20" t="s">
        <v>314</v>
      </c>
      <c r="AJ185" s="26" t="s">
        <v>339</v>
      </c>
      <c r="AK185" s="26" t="s">
        <v>444</v>
      </c>
      <c r="AL185" s="26"/>
      <c r="AM185" s="26" t="s">
        <v>343</v>
      </c>
      <c r="AN185" s="20" t="s">
        <v>450</v>
      </c>
    </row>
    <row r="186" spans="2:40" ht="75">
      <c r="B186" s="29" t="str">
        <f>Calculations!A160</f>
        <v>MK7</v>
      </c>
      <c r="C186" s="20" t="str">
        <f>Calculations!B160</f>
        <v>Land between Summerville Ltd. and Stratford Road</v>
      </c>
      <c r="D186" s="11" t="str">
        <f>Calculations!C160</f>
        <v>Housing</v>
      </c>
      <c r="E186" s="36">
        <f>Calculations!D160</f>
        <v>2.1135501047854701</v>
      </c>
      <c r="F186" s="36">
        <f>Calculations!H160</f>
        <v>2.1135501047854701</v>
      </c>
      <c r="G186" s="36">
        <f>Calculations!L160</f>
        <v>100</v>
      </c>
      <c r="H186" s="36">
        <f>Calculations!G160</f>
        <v>0</v>
      </c>
      <c r="I186" s="36">
        <f>Calculations!K160</f>
        <v>0</v>
      </c>
      <c r="J186" s="36">
        <f>Calculations!F160</f>
        <v>0</v>
      </c>
      <c r="K186" s="36">
        <f>Calculations!J160</f>
        <v>0</v>
      </c>
      <c r="L186" s="36">
        <f>Calculations!E160</f>
        <v>0</v>
      </c>
      <c r="M186" s="36">
        <f>Calculations!I160</f>
        <v>0</v>
      </c>
      <c r="N186" s="36">
        <f>Calculations!P160</f>
        <v>2.0644389843186701</v>
      </c>
      <c r="O186" s="36">
        <f>Calculations!T160</f>
        <v>97.676368288804539</v>
      </c>
      <c r="P186" s="36">
        <f>Calculations!O160</f>
        <v>1.65541485392359E-2</v>
      </c>
      <c r="Q186" s="36">
        <f>Calculations!S160</f>
        <v>0.78323899214663673</v>
      </c>
      <c r="R186" s="36">
        <f>Calculations!N160</f>
        <v>8.3378670491576403E-3</v>
      </c>
      <c r="S186" s="36">
        <f>Calculations!R160</f>
        <v>0.39449583098499347</v>
      </c>
      <c r="T186" s="36">
        <f>Calculations!M160</f>
        <v>2.4219104878406499E-2</v>
      </c>
      <c r="U186" s="36">
        <f>Calculations!Q160</f>
        <v>1.1458968880638289</v>
      </c>
      <c r="V186" s="37">
        <f>Calculations!AA160</f>
        <v>0</v>
      </c>
      <c r="W186" s="37">
        <f>Calculations!AB160</f>
        <v>0</v>
      </c>
      <c r="X186" s="37">
        <f>Calculations!AC160</f>
        <v>0</v>
      </c>
      <c r="Y186" s="37">
        <f>Calculations!AD160</f>
        <v>0</v>
      </c>
      <c r="Z186" s="37">
        <f>Calculations!Y160</f>
        <v>0</v>
      </c>
      <c r="AA186" s="37">
        <f>Calculations!Z160</f>
        <v>0</v>
      </c>
      <c r="AB186" s="37">
        <f t="shared" si="7"/>
        <v>1.65541485392359E-2</v>
      </c>
      <c r="AC186" s="37">
        <f t="shared" si="8"/>
        <v>0.78323899214663673</v>
      </c>
      <c r="AD186" s="37">
        <f>Calculations!AF160</f>
        <v>0</v>
      </c>
      <c r="AE186" s="37">
        <f>Calculations!AG160</f>
        <v>0</v>
      </c>
      <c r="AF186" s="37" t="s">
        <v>338</v>
      </c>
      <c r="AG186" s="32" t="s">
        <v>312</v>
      </c>
      <c r="AH186" s="21" t="s">
        <v>317</v>
      </c>
      <c r="AI186" s="20" t="s">
        <v>314</v>
      </c>
      <c r="AJ186" s="26" t="s">
        <v>339</v>
      </c>
      <c r="AK186" s="26" t="s">
        <v>444</v>
      </c>
      <c r="AL186" s="26"/>
      <c r="AM186" s="26" t="s">
        <v>343</v>
      </c>
      <c r="AN186" s="20" t="s">
        <v>450</v>
      </c>
    </row>
    <row r="187" spans="2:40" ht="50">
      <c r="B187" s="29" t="str">
        <f>Calculations!A161</f>
        <v>R203A</v>
      </c>
      <c r="C187" s="20" t="str">
        <f>Calculations!B161</f>
        <v>Land to rear of the Knoll, Whelford Road</v>
      </c>
      <c r="D187" s="11" t="str">
        <f>Calculations!C161</f>
        <v>Housing</v>
      </c>
      <c r="E187" s="36">
        <f>Calculations!D161</f>
        <v>2.5180829298238701</v>
      </c>
      <c r="F187" s="36">
        <f>Calculations!H161</f>
        <v>2.5180829298238701</v>
      </c>
      <c r="G187" s="36">
        <f>Calculations!L161</f>
        <v>100</v>
      </c>
      <c r="H187" s="36">
        <f>Calculations!G161</f>
        <v>0</v>
      </c>
      <c r="I187" s="36">
        <f>Calculations!K161</f>
        <v>0</v>
      </c>
      <c r="J187" s="36">
        <f>Calculations!F161</f>
        <v>0</v>
      </c>
      <c r="K187" s="36">
        <f>Calculations!J161</f>
        <v>0</v>
      </c>
      <c r="L187" s="36">
        <f>Calculations!E161</f>
        <v>0</v>
      </c>
      <c r="M187" s="36">
        <f>Calculations!I161</f>
        <v>0</v>
      </c>
      <c r="N187" s="36">
        <f>Calculations!P161</f>
        <v>2.4018294033841907</v>
      </c>
      <c r="O187" s="36">
        <f>Calculations!T161</f>
        <v>95.383252669608837</v>
      </c>
      <c r="P187" s="36">
        <f>Calculations!O161</f>
        <v>5.9008242809397302E-2</v>
      </c>
      <c r="Q187" s="36">
        <f>Calculations!S161</f>
        <v>2.3433796445109416</v>
      </c>
      <c r="R187" s="36">
        <f>Calculations!N161</f>
        <v>2.3618683258818701E-2</v>
      </c>
      <c r="S187" s="36">
        <f>Calculations!R161</f>
        <v>0.93796288355247837</v>
      </c>
      <c r="T187" s="36">
        <f>Calculations!M161</f>
        <v>3.3626600371463401E-2</v>
      </c>
      <c r="U187" s="36">
        <f>Calculations!Q161</f>
        <v>1.3354048023277554</v>
      </c>
      <c r="V187" s="37">
        <f>Calculations!AA161</f>
        <v>0</v>
      </c>
      <c r="W187" s="37">
        <f>Calculations!AB161</f>
        <v>0</v>
      </c>
      <c r="X187" s="37">
        <f>Calculations!AC161</f>
        <v>0</v>
      </c>
      <c r="Y187" s="37">
        <f>Calculations!AD161</f>
        <v>0</v>
      </c>
      <c r="Z187" s="37">
        <f>Calculations!Y161</f>
        <v>0</v>
      </c>
      <c r="AA187" s="37">
        <f>Calculations!Z161</f>
        <v>0</v>
      </c>
      <c r="AB187" s="37">
        <f t="shared" si="7"/>
        <v>5.9008242809397302E-2</v>
      </c>
      <c r="AC187" s="37">
        <f t="shared" si="8"/>
        <v>2.3433796445109416</v>
      </c>
      <c r="AD187" s="37">
        <f>Calculations!AF161</f>
        <v>0</v>
      </c>
      <c r="AE187" s="37">
        <f>Calculations!AG161</f>
        <v>0</v>
      </c>
      <c r="AF187" s="37" t="s">
        <v>336</v>
      </c>
      <c r="AG187" s="32" t="s">
        <v>431</v>
      </c>
      <c r="AH187" s="21" t="s">
        <v>317</v>
      </c>
      <c r="AI187" s="20" t="s">
        <v>314</v>
      </c>
      <c r="AJ187" s="26" t="s">
        <v>435</v>
      </c>
      <c r="AK187" s="26" t="s">
        <v>444</v>
      </c>
      <c r="AL187" s="26"/>
      <c r="AM187" s="26" t="s">
        <v>342</v>
      </c>
      <c r="AN187" s="20" t="s">
        <v>352</v>
      </c>
    </row>
    <row r="188" spans="2:40" ht="50">
      <c r="B188" s="29" t="str">
        <f>Calculations!A162</f>
        <v>R203B</v>
      </c>
      <c r="C188" s="20" t="str">
        <f>Calculations!B162</f>
        <v>Land to rear of the Knoll, Whelford Road</v>
      </c>
      <c r="D188" s="11" t="str">
        <f>Calculations!C162</f>
        <v>Housing</v>
      </c>
      <c r="E188" s="36">
        <f>Calculations!D162</f>
        <v>2.3392458231289601</v>
      </c>
      <c r="F188" s="36">
        <f>Calculations!H162</f>
        <v>2.3392458231289601</v>
      </c>
      <c r="G188" s="36">
        <f>Calculations!L162</f>
        <v>100</v>
      </c>
      <c r="H188" s="36">
        <f>Calculations!G162</f>
        <v>0</v>
      </c>
      <c r="I188" s="36">
        <f>Calculations!K162</f>
        <v>0</v>
      </c>
      <c r="J188" s="36">
        <f>Calculations!F162</f>
        <v>0</v>
      </c>
      <c r="K188" s="36">
        <f>Calculations!J162</f>
        <v>0</v>
      </c>
      <c r="L188" s="36">
        <f>Calculations!E162</f>
        <v>0</v>
      </c>
      <c r="M188" s="36">
        <f>Calculations!I162</f>
        <v>0</v>
      </c>
      <c r="N188" s="36">
        <f>Calculations!P162</f>
        <v>2.2434453934769065</v>
      </c>
      <c r="O188" s="36">
        <f>Calculations!T162</f>
        <v>95.904644620721754</v>
      </c>
      <c r="P188" s="36">
        <f>Calculations!O162</f>
        <v>8.5792512485274294E-2</v>
      </c>
      <c r="Q188" s="36">
        <f>Calculations!S162</f>
        <v>3.6675287238738674</v>
      </c>
      <c r="R188" s="36">
        <f>Calculations!N162</f>
        <v>1.00079171667792E-2</v>
      </c>
      <c r="S188" s="36">
        <f>Calculations!R162</f>
        <v>0.42782665540437614</v>
      </c>
      <c r="T188" s="36">
        <f>Calculations!M162</f>
        <v>0</v>
      </c>
      <c r="U188" s="36">
        <f>Calculations!Q162</f>
        <v>0</v>
      </c>
      <c r="V188" s="37">
        <f>Calculations!AA162</f>
        <v>0</v>
      </c>
      <c r="W188" s="37">
        <f>Calculations!AB162</f>
        <v>0</v>
      </c>
      <c r="X188" s="37">
        <f>Calculations!AC162</f>
        <v>0</v>
      </c>
      <c r="Y188" s="37">
        <f>Calculations!AD162</f>
        <v>0</v>
      </c>
      <c r="Z188" s="37">
        <f>Calculations!Y162</f>
        <v>0</v>
      </c>
      <c r="AA188" s="37">
        <f>Calculations!Z162</f>
        <v>0</v>
      </c>
      <c r="AB188" s="37">
        <f t="shared" si="7"/>
        <v>8.5792512485274294E-2</v>
      </c>
      <c r="AC188" s="37">
        <f t="shared" si="8"/>
        <v>3.6675287238738674</v>
      </c>
      <c r="AD188" s="37">
        <f>Calculations!AF162</f>
        <v>0</v>
      </c>
      <c r="AE188" s="37">
        <f>Calculations!AG162</f>
        <v>0</v>
      </c>
      <c r="AF188" s="37" t="s">
        <v>336</v>
      </c>
      <c r="AG188" s="32" t="s">
        <v>431</v>
      </c>
      <c r="AH188" s="21" t="s">
        <v>317</v>
      </c>
      <c r="AI188" s="20" t="s">
        <v>314</v>
      </c>
      <c r="AJ188" s="26" t="s">
        <v>435</v>
      </c>
      <c r="AK188" s="26" t="s">
        <v>444</v>
      </c>
      <c r="AL188" s="26"/>
      <c r="AM188" s="26" t="s">
        <v>342</v>
      </c>
      <c r="AN188" s="20" t="s">
        <v>352</v>
      </c>
    </row>
    <row r="189" spans="2:40" ht="50">
      <c r="B189" s="29" t="str">
        <f>Calculations!A163</f>
        <v>R203C</v>
      </c>
      <c r="C189" s="20" t="str">
        <f>Calculations!B163</f>
        <v>Land to rear of the Knoll, Whelford Road</v>
      </c>
      <c r="D189" s="11" t="str">
        <f>Calculations!C163</f>
        <v>Housing</v>
      </c>
      <c r="E189" s="36">
        <f>Calculations!D163</f>
        <v>4.34782517809015</v>
      </c>
      <c r="F189" s="36">
        <f>Calculations!H163</f>
        <v>4.34782517809015</v>
      </c>
      <c r="G189" s="36">
        <f>Calculations!L163</f>
        <v>100</v>
      </c>
      <c r="H189" s="36">
        <f>Calculations!G163</f>
        <v>0</v>
      </c>
      <c r="I189" s="36">
        <f>Calculations!K163</f>
        <v>0</v>
      </c>
      <c r="J189" s="36">
        <f>Calculations!F163</f>
        <v>0</v>
      </c>
      <c r="K189" s="36">
        <f>Calculations!J163</f>
        <v>0</v>
      </c>
      <c r="L189" s="36">
        <f>Calculations!E163</f>
        <v>0</v>
      </c>
      <c r="M189" s="36">
        <f>Calculations!I163</f>
        <v>0</v>
      </c>
      <c r="N189" s="36">
        <f>Calculations!P163</f>
        <v>4.2657602642075654</v>
      </c>
      <c r="O189" s="36">
        <f>Calculations!T163</f>
        <v>98.112506586140313</v>
      </c>
      <c r="P189" s="36">
        <f>Calculations!O163</f>
        <v>8.2064913882584994E-2</v>
      </c>
      <c r="Q189" s="36">
        <f>Calculations!S163</f>
        <v>1.8874934138596917</v>
      </c>
      <c r="R189" s="36">
        <f>Calculations!N163</f>
        <v>0</v>
      </c>
      <c r="S189" s="36">
        <f>Calculations!R163</f>
        <v>0</v>
      </c>
      <c r="T189" s="36">
        <f>Calculations!M163</f>
        <v>0</v>
      </c>
      <c r="U189" s="36">
        <f>Calculations!Q163</f>
        <v>0</v>
      </c>
      <c r="V189" s="37">
        <f>Calculations!AA163</f>
        <v>0</v>
      </c>
      <c r="W189" s="37">
        <f>Calculations!AB163</f>
        <v>0</v>
      </c>
      <c r="X189" s="37">
        <f>Calculations!AC163</f>
        <v>0</v>
      </c>
      <c r="Y189" s="37">
        <f>Calculations!AD163</f>
        <v>0</v>
      </c>
      <c r="Z189" s="37">
        <f>Calculations!Y163</f>
        <v>0</v>
      </c>
      <c r="AA189" s="37">
        <f>Calculations!Z163</f>
        <v>0</v>
      </c>
      <c r="AB189" s="37">
        <f t="shared" si="7"/>
        <v>8.2064913882584994E-2</v>
      </c>
      <c r="AC189" s="37">
        <f t="shared" si="8"/>
        <v>1.8874934138596917</v>
      </c>
      <c r="AD189" s="37">
        <f>Calculations!AF163</f>
        <v>0</v>
      </c>
      <c r="AE189" s="37">
        <f>Calculations!AG163</f>
        <v>0</v>
      </c>
      <c r="AF189" s="37" t="s">
        <v>336</v>
      </c>
      <c r="AG189" s="32" t="s">
        <v>431</v>
      </c>
      <c r="AH189" s="21" t="s">
        <v>317</v>
      </c>
      <c r="AI189" s="20" t="s">
        <v>314</v>
      </c>
      <c r="AJ189" s="26" t="s">
        <v>437</v>
      </c>
      <c r="AK189" s="26" t="s">
        <v>444</v>
      </c>
      <c r="AL189" s="26"/>
      <c r="AM189" s="26" t="s">
        <v>342</v>
      </c>
      <c r="AN189" s="20" t="s">
        <v>352</v>
      </c>
    </row>
    <row r="190" spans="2:40" ht="62.5">
      <c r="B190" s="29" t="str">
        <f>Calculations!A164</f>
        <v>R644</v>
      </c>
      <c r="C190" s="20" t="str">
        <f>Calculations!B164</f>
        <v>Fosse Farm</v>
      </c>
      <c r="D190" s="11" t="str">
        <f>Calculations!C164</f>
        <v>Employment</v>
      </c>
      <c r="E190" s="36">
        <f>Calculations!D164</f>
        <v>129.74320352452099</v>
      </c>
      <c r="F190" s="36">
        <f>Calculations!H164</f>
        <v>128.78832868952301</v>
      </c>
      <c r="G190" s="36">
        <f>Calculations!L164</f>
        <v>99.264027086538292</v>
      </c>
      <c r="H190" s="36">
        <f>Calculations!G164</f>
        <v>0.23024622949778201</v>
      </c>
      <c r="I190" s="36">
        <f>Calculations!K164</f>
        <v>0.17746303717116582</v>
      </c>
      <c r="J190" s="36">
        <f>Calculations!F164</f>
        <v>8.9086759139168206E-2</v>
      </c>
      <c r="K190" s="36">
        <f>Calculations!J164</f>
        <v>6.8663912034768848E-2</v>
      </c>
      <c r="L190" s="36">
        <f>Calculations!E164</f>
        <v>0.63554184636101796</v>
      </c>
      <c r="M190" s="36">
        <f>Calculations!I164</f>
        <v>0.48984596425577143</v>
      </c>
      <c r="N190" s="36">
        <f>Calculations!P164</f>
        <v>124.12550831444725</v>
      </c>
      <c r="O190" s="36">
        <f>Calculations!T164</f>
        <v>95.670142976690087</v>
      </c>
      <c r="P190" s="36">
        <f>Calculations!O164</f>
        <v>2.5523125548014498</v>
      </c>
      <c r="Q190" s="36">
        <f>Calculations!S164</f>
        <v>1.9672032796069137</v>
      </c>
      <c r="R190" s="36">
        <f>Calculations!N164</f>
        <v>0.788443324902244</v>
      </c>
      <c r="S190" s="36">
        <f>Calculations!R164</f>
        <v>0.60769528074218626</v>
      </c>
      <c r="T190" s="36">
        <f>Calculations!M164</f>
        <v>2.27693933037005</v>
      </c>
      <c r="U190" s="36">
        <f>Calculations!Q164</f>
        <v>1.7549584629608108</v>
      </c>
      <c r="V190" s="37">
        <f>Calculations!AA164</f>
        <v>0.77450763412395895</v>
      </c>
      <c r="W190" s="37">
        <f>Calculations!AB164</f>
        <v>0.59695430133076666</v>
      </c>
      <c r="X190" s="37">
        <f>Calculations!AC164</f>
        <v>0</v>
      </c>
      <c r="Y190" s="37">
        <f>Calculations!AD164</f>
        <v>0</v>
      </c>
      <c r="Z190" s="37">
        <f>Calculations!Y164</f>
        <v>8.0686804317068303E-2</v>
      </c>
      <c r="AA190" s="37">
        <f>Calculations!Z164</f>
        <v>6.2189619282692364E-2</v>
      </c>
      <c r="AB190" s="37">
        <f t="shared" si="7"/>
        <v>2.5523125548014498</v>
      </c>
      <c r="AC190" s="37">
        <f t="shared" si="8"/>
        <v>1.9672032796069137</v>
      </c>
      <c r="AD190" s="37">
        <f>Calculations!AF164</f>
        <v>0</v>
      </c>
      <c r="AE190" s="37">
        <f>Calculations!AG164</f>
        <v>0</v>
      </c>
      <c r="AF190" s="37" t="s">
        <v>337</v>
      </c>
      <c r="AG190" s="32" t="s">
        <v>430</v>
      </c>
      <c r="AH190" s="21" t="s">
        <v>318</v>
      </c>
      <c r="AI190" s="20" t="s">
        <v>313</v>
      </c>
      <c r="AJ190" s="26" t="s">
        <v>436</v>
      </c>
      <c r="AK190" s="26" t="s">
        <v>323</v>
      </c>
      <c r="AL190" s="26"/>
      <c r="AM190" s="26" t="s">
        <v>348</v>
      </c>
      <c r="AN190" s="20" t="s">
        <v>356</v>
      </c>
    </row>
    <row r="191" spans="2:40" ht="75">
      <c r="B191" s="29" t="str">
        <f>Calculations!A165</f>
        <v>R650</v>
      </c>
      <c r="C191" s="20" t="str">
        <f>Calculations!B165</f>
        <v>Land south-west of Preston between Cirencester Road (A419) and A419T</v>
      </c>
      <c r="D191" s="11" t="str">
        <f>Calculations!C165</f>
        <v>Mixed Use</v>
      </c>
      <c r="E191" s="36">
        <f>Calculations!D165</f>
        <v>81.946327336072002</v>
      </c>
      <c r="F191" s="36">
        <f>Calculations!H165</f>
        <v>81.946327336072002</v>
      </c>
      <c r="G191" s="36">
        <f>Calculations!L165</f>
        <v>100</v>
      </c>
      <c r="H191" s="36">
        <f>Calculations!G165</f>
        <v>0</v>
      </c>
      <c r="I191" s="36">
        <f>Calculations!K165</f>
        <v>0</v>
      </c>
      <c r="J191" s="36">
        <f>Calculations!F165</f>
        <v>0</v>
      </c>
      <c r="K191" s="36">
        <f>Calculations!J165</f>
        <v>0</v>
      </c>
      <c r="L191" s="36">
        <f>Calculations!E165</f>
        <v>0</v>
      </c>
      <c r="M191" s="36">
        <f>Calculations!I165</f>
        <v>0</v>
      </c>
      <c r="N191" s="36">
        <f>Calculations!P165</f>
        <v>81.045581311023994</v>
      </c>
      <c r="O191" s="36">
        <f>Calculations!T165</f>
        <v>98.900809768625834</v>
      </c>
      <c r="P191" s="36">
        <f>Calculations!O165</f>
        <v>0.698193519498569</v>
      </c>
      <c r="Q191" s="36">
        <f>Calculations!S165</f>
        <v>0.85201319228766803</v>
      </c>
      <c r="R191" s="36">
        <f>Calculations!N165</f>
        <v>6.9964752720156106E-2</v>
      </c>
      <c r="S191" s="36">
        <f>Calculations!R165</f>
        <v>8.5378753379906844E-2</v>
      </c>
      <c r="T191" s="36">
        <f>Calculations!M165</f>
        <v>0.13258775282928201</v>
      </c>
      <c r="U191" s="36">
        <f>Calculations!Q165</f>
        <v>0.16179828570659827</v>
      </c>
      <c r="V191" s="37">
        <f>Calculations!AA165</f>
        <v>0</v>
      </c>
      <c r="W191" s="37">
        <f>Calculations!AB165</f>
        <v>0</v>
      </c>
      <c r="X191" s="37">
        <f>Calculations!AC165</f>
        <v>0</v>
      </c>
      <c r="Y191" s="37">
        <f>Calculations!AD165</f>
        <v>0</v>
      </c>
      <c r="Z191" s="37">
        <f>Calculations!Y165</f>
        <v>0</v>
      </c>
      <c r="AA191" s="37">
        <f>Calculations!Z165</f>
        <v>0</v>
      </c>
      <c r="AB191" s="37">
        <f t="shared" si="7"/>
        <v>0.698193519498569</v>
      </c>
      <c r="AC191" s="37">
        <f t="shared" si="8"/>
        <v>0.85201319228766803</v>
      </c>
      <c r="AD191" s="37">
        <f>Calculations!AF165</f>
        <v>0</v>
      </c>
      <c r="AE191" s="37">
        <f>Calculations!AG165</f>
        <v>0</v>
      </c>
      <c r="AF191" s="37" t="s">
        <v>338</v>
      </c>
      <c r="AG191" s="32" t="s">
        <v>431</v>
      </c>
      <c r="AH191" s="21" t="s">
        <v>317</v>
      </c>
      <c r="AI191" s="20" t="s">
        <v>314</v>
      </c>
      <c r="AJ191" s="26" t="s">
        <v>440</v>
      </c>
      <c r="AK191" s="26" t="s">
        <v>444</v>
      </c>
      <c r="AL191" s="26"/>
      <c r="AM191" s="26" t="s">
        <v>343</v>
      </c>
      <c r="AN191" s="20" t="s">
        <v>450</v>
      </c>
    </row>
    <row r="192" spans="2:40" ht="75">
      <c r="B192" s="29" t="str">
        <f>Calculations!A166</f>
        <v>R657</v>
      </c>
      <c r="C192" s="20" t="str">
        <f>Calculations!B166</f>
        <v>Land south of Driffield</v>
      </c>
      <c r="D192" s="11" t="str">
        <f>Calculations!C166</f>
        <v>Housing</v>
      </c>
      <c r="E192" s="36">
        <f>Calculations!D166</f>
        <v>53.721047652528298</v>
      </c>
      <c r="F192" s="36">
        <f>Calculations!H166</f>
        <v>53.721047652528298</v>
      </c>
      <c r="G192" s="36">
        <f>Calculations!L166</f>
        <v>100</v>
      </c>
      <c r="H192" s="36">
        <f>Calculations!G166</f>
        <v>0</v>
      </c>
      <c r="I192" s="36">
        <f>Calculations!K166</f>
        <v>0</v>
      </c>
      <c r="J192" s="36">
        <f>Calculations!F166</f>
        <v>0</v>
      </c>
      <c r="K192" s="36">
        <f>Calculations!J166</f>
        <v>0</v>
      </c>
      <c r="L192" s="36">
        <f>Calculations!E166</f>
        <v>0</v>
      </c>
      <c r="M192" s="36">
        <f>Calculations!I166</f>
        <v>0</v>
      </c>
      <c r="N192" s="36">
        <f>Calculations!P166</f>
        <v>53.054572428034163</v>
      </c>
      <c r="O192" s="36">
        <f>Calculations!T166</f>
        <v>98.759377834913153</v>
      </c>
      <c r="P192" s="36">
        <f>Calculations!O166</f>
        <v>0.27206289931331001</v>
      </c>
      <c r="Q192" s="36">
        <f>Calculations!S166</f>
        <v>0.50643632468419619</v>
      </c>
      <c r="R192" s="36">
        <f>Calculations!N166</f>
        <v>0.16703995432738</v>
      </c>
      <c r="S192" s="36">
        <f>Calculations!R166</f>
        <v>0.31093949508916274</v>
      </c>
      <c r="T192" s="36">
        <f>Calculations!M166</f>
        <v>0.227372370853448</v>
      </c>
      <c r="U192" s="36">
        <f>Calculations!Q166</f>
        <v>0.42324634531349659</v>
      </c>
      <c r="V192" s="37">
        <f>Calculations!AA166</f>
        <v>0</v>
      </c>
      <c r="W192" s="37">
        <f>Calculations!AB166</f>
        <v>0</v>
      </c>
      <c r="X192" s="37">
        <f>Calculations!AC166</f>
        <v>0</v>
      </c>
      <c r="Y192" s="37">
        <f>Calculations!AD166</f>
        <v>0</v>
      </c>
      <c r="Z192" s="37">
        <f>Calculations!Y166</f>
        <v>0</v>
      </c>
      <c r="AA192" s="37">
        <f>Calculations!Z166</f>
        <v>0</v>
      </c>
      <c r="AB192" s="37">
        <f t="shared" si="7"/>
        <v>0.27206289931331001</v>
      </c>
      <c r="AC192" s="37">
        <f t="shared" si="8"/>
        <v>0.50643632468419619</v>
      </c>
      <c r="AD192" s="37">
        <f>Calculations!AF166</f>
        <v>0</v>
      </c>
      <c r="AE192" s="37">
        <f>Calculations!AG166</f>
        <v>0</v>
      </c>
      <c r="AF192" s="37" t="s">
        <v>338</v>
      </c>
      <c r="AG192" s="32" t="s">
        <v>430</v>
      </c>
      <c r="AH192" s="21" t="s">
        <v>317</v>
      </c>
      <c r="AI192" s="20" t="s">
        <v>314</v>
      </c>
      <c r="AJ192" s="26" t="s">
        <v>440</v>
      </c>
      <c r="AK192" s="26" t="s">
        <v>444</v>
      </c>
      <c r="AL192" s="26"/>
      <c r="AM192" s="26" t="s">
        <v>343</v>
      </c>
      <c r="AN192" s="20" t="s">
        <v>450</v>
      </c>
    </row>
    <row r="193" spans="2:40" ht="50">
      <c r="B193" s="29" t="str">
        <f>Calculations!A167</f>
        <v>R658</v>
      </c>
      <c r="C193" s="20" t="str">
        <f>Calculations!B167</f>
        <v>Land north of The Folly</v>
      </c>
      <c r="D193" s="11" t="str">
        <f>Calculations!C167</f>
        <v>Housing</v>
      </c>
      <c r="E193" s="36">
        <f>Calculations!D167</f>
        <v>16.166170799964899</v>
      </c>
      <c r="F193" s="36">
        <f>Calculations!H167</f>
        <v>16.166170799964899</v>
      </c>
      <c r="G193" s="36">
        <f>Calculations!L167</f>
        <v>100</v>
      </c>
      <c r="H193" s="36">
        <f>Calculations!G167</f>
        <v>0</v>
      </c>
      <c r="I193" s="36">
        <f>Calculations!K167</f>
        <v>0</v>
      </c>
      <c r="J193" s="36">
        <f>Calculations!F167</f>
        <v>0</v>
      </c>
      <c r="K193" s="36">
        <f>Calculations!J167</f>
        <v>0</v>
      </c>
      <c r="L193" s="36">
        <f>Calculations!E167</f>
        <v>0</v>
      </c>
      <c r="M193" s="36">
        <f>Calculations!I167</f>
        <v>0</v>
      </c>
      <c r="N193" s="36">
        <f>Calculations!P167</f>
        <v>16.139852890794877</v>
      </c>
      <c r="O193" s="36">
        <f>Calculations!T167</f>
        <v>99.837203815945827</v>
      </c>
      <c r="P193" s="36">
        <f>Calculations!O167</f>
        <v>1.25595944242144E-2</v>
      </c>
      <c r="Q193" s="36">
        <f>Calculations!S167</f>
        <v>7.7690595872225168E-2</v>
      </c>
      <c r="R193" s="36">
        <f>Calculations!N167</f>
        <v>3.6034148675688502E-3</v>
      </c>
      <c r="S193" s="36">
        <f>Calculations!R167</f>
        <v>2.2289847807228872E-2</v>
      </c>
      <c r="T193" s="36">
        <f>Calculations!M167</f>
        <v>1.0154899878237599E-2</v>
      </c>
      <c r="U193" s="36">
        <f>Calculations!Q167</f>
        <v>6.2815740374706719E-2</v>
      </c>
      <c r="V193" s="37">
        <f>Calculations!AA167</f>
        <v>0</v>
      </c>
      <c r="W193" s="37">
        <f>Calculations!AB167</f>
        <v>0</v>
      </c>
      <c r="X193" s="37">
        <f>Calculations!AC167</f>
        <v>0</v>
      </c>
      <c r="Y193" s="37">
        <f>Calculations!AD167</f>
        <v>0</v>
      </c>
      <c r="Z193" s="37">
        <f>Calculations!Y167</f>
        <v>0</v>
      </c>
      <c r="AA193" s="37">
        <f>Calculations!Z167</f>
        <v>0</v>
      </c>
      <c r="AB193" s="37">
        <f t="shared" si="7"/>
        <v>1.25595944242144E-2</v>
      </c>
      <c r="AC193" s="37">
        <f t="shared" si="8"/>
        <v>7.7690595872225168E-2</v>
      </c>
      <c r="AD193" s="37">
        <f>Calculations!AF167</f>
        <v>0</v>
      </c>
      <c r="AE193" s="37">
        <f>Calculations!AG167</f>
        <v>0</v>
      </c>
      <c r="AF193" s="37" t="s">
        <v>336</v>
      </c>
      <c r="AG193" s="32" t="s">
        <v>431</v>
      </c>
      <c r="AH193" s="21" t="s">
        <v>317</v>
      </c>
      <c r="AI193" s="20" t="s">
        <v>314</v>
      </c>
      <c r="AJ193" s="26" t="s">
        <v>435</v>
      </c>
      <c r="AK193" s="26" t="s">
        <v>444</v>
      </c>
      <c r="AL193" s="26"/>
      <c r="AM193" s="26" t="s">
        <v>342</v>
      </c>
      <c r="AN193" s="20" t="s">
        <v>352</v>
      </c>
    </row>
    <row r="194" spans="2:40" ht="50">
      <c r="B194" s="29" t="str">
        <f>Calculations!A168</f>
        <v>R670</v>
      </c>
      <c r="C194" s="20" t="str">
        <f>Calculations!B168</f>
        <v>Glebe Farm Yard, Hatherop</v>
      </c>
      <c r="D194" s="11" t="str">
        <f>Calculations!C168</f>
        <v>Housing</v>
      </c>
      <c r="E194" s="36">
        <f>Calculations!D168</f>
        <v>1.44381700125695</v>
      </c>
      <c r="F194" s="36">
        <f>Calculations!H168</f>
        <v>1.44381700125695</v>
      </c>
      <c r="G194" s="36">
        <f>Calculations!L168</f>
        <v>100</v>
      </c>
      <c r="H194" s="36">
        <f>Calculations!G168</f>
        <v>0</v>
      </c>
      <c r="I194" s="36">
        <f>Calculations!K168</f>
        <v>0</v>
      </c>
      <c r="J194" s="36">
        <f>Calculations!F168</f>
        <v>0</v>
      </c>
      <c r="K194" s="36">
        <f>Calculations!J168</f>
        <v>0</v>
      </c>
      <c r="L194" s="36">
        <f>Calculations!E168</f>
        <v>0</v>
      </c>
      <c r="M194" s="36">
        <f>Calculations!I168</f>
        <v>0</v>
      </c>
      <c r="N194" s="36">
        <f>Calculations!P168</f>
        <v>1.376563797904867</v>
      </c>
      <c r="O194" s="36">
        <f>Calculations!T168</f>
        <v>95.341985632976062</v>
      </c>
      <c r="P194" s="36">
        <f>Calculations!O168</f>
        <v>4.0832302142219799E-2</v>
      </c>
      <c r="Q194" s="36">
        <f>Calculations!S168</f>
        <v>2.8280801588201445</v>
      </c>
      <c r="R194" s="36">
        <f>Calculations!N168</f>
        <v>1.56123505388706E-2</v>
      </c>
      <c r="S194" s="36">
        <f>Calculations!R168</f>
        <v>1.0813247471998797</v>
      </c>
      <c r="T194" s="36">
        <f>Calculations!M168</f>
        <v>1.08085506709925E-2</v>
      </c>
      <c r="U194" s="36">
        <f>Calculations!Q168</f>
        <v>0.74860946100391201</v>
      </c>
      <c r="V194" s="37">
        <f>Calculations!AA168</f>
        <v>0</v>
      </c>
      <c r="W194" s="37">
        <f>Calculations!AB168</f>
        <v>0</v>
      </c>
      <c r="X194" s="37">
        <f>Calculations!AC168</f>
        <v>0</v>
      </c>
      <c r="Y194" s="37">
        <f>Calculations!AD168</f>
        <v>0</v>
      </c>
      <c r="Z194" s="37">
        <f>Calculations!Y168</f>
        <v>0</v>
      </c>
      <c r="AA194" s="37">
        <f>Calculations!Z168</f>
        <v>0</v>
      </c>
      <c r="AB194" s="37">
        <f t="shared" si="7"/>
        <v>4.0832302142219799E-2</v>
      </c>
      <c r="AC194" s="37">
        <f t="shared" si="8"/>
        <v>2.8280801588201445</v>
      </c>
      <c r="AD194" s="37">
        <f>Calculations!AF168</f>
        <v>0</v>
      </c>
      <c r="AE194" s="37">
        <f>Calculations!AG168</f>
        <v>0</v>
      </c>
      <c r="AF194" s="37" t="s">
        <v>336</v>
      </c>
      <c r="AG194" s="32" t="s">
        <v>432</v>
      </c>
      <c r="AH194" s="21" t="s">
        <v>317</v>
      </c>
      <c r="AI194" s="20" t="s">
        <v>314</v>
      </c>
      <c r="AJ194" s="26" t="s">
        <v>325</v>
      </c>
      <c r="AK194" s="26" t="s">
        <v>444</v>
      </c>
      <c r="AL194" s="26"/>
      <c r="AM194" s="26" t="s">
        <v>342</v>
      </c>
      <c r="AN194" s="20" t="s">
        <v>352</v>
      </c>
    </row>
    <row r="195" spans="2:40" ht="62.5">
      <c r="B195" s="29" t="str">
        <f>Calculations!A169</f>
        <v>SD23</v>
      </c>
      <c r="C195" s="20" t="str">
        <f>Calculations!B169</f>
        <v>Land between disused canal and disused railway line, north of Park Way</v>
      </c>
      <c r="D195" s="11" t="str">
        <f>Calculations!C169</f>
        <v>Housing</v>
      </c>
      <c r="E195" s="36">
        <f>Calculations!D169</f>
        <v>5.6850497812557101</v>
      </c>
      <c r="F195" s="36">
        <f>Calculations!H169</f>
        <v>5.6767997801737513</v>
      </c>
      <c r="G195" s="36">
        <f>Calculations!L169</f>
        <v>99.854882518194302</v>
      </c>
      <c r="H195" s="36">
        <f>Calculations!G169</f>
        <v>8.2500010819590904E-3</v>
      </c>
      <c r="I195" s="36">
        <f>Calculations!K169</f>
        <v>0.14511748180570611</v>
      </c>
      <c r="J195" s="36">
        <f>Calculations!F169</f>
        <v>0</v>
      </c>
      <c r="K195" s="36">
        <f>Calculations!J169</f>
        <v>0</v>
      </c>
      <c r="L195" s="36">
        <f>Calculations!E169</f>
        <v>0</v>
      </c>
      <c r="M195" s="36">
        <f>Calculations!I169</f>
        <v>0</v>
      </c>
      <c r="N195" s="36">
        <f>Calculations!P169</f>
        <v>5.6083291256006707</v>
      </c>
      <c r="O195" s="36">
        <f>Calculations!T169</f>
        <v>98.650484013209578</v>
      </c>
      <c r="P195" s="36">
        <f>Calculations!O169</f>
        <v>3.68289375143094E-2</v>
      </c>
      <c r="Q195" s="36">
        <f>Calculations!S169</f>
        <v>0.6478208446958339</v>
      </c>
      <c r="R195" s="36">
        <f>Calculations!N169</f>
        <v>2.6408129901241702E-2</v>
      </c>
      <c r="S195" s="36">
        <f>Calculations!R169</f>
        <v>0.46451888580311945</v>
      </c>
      <c r="T195" s="36">
        <f>Calculations!M169</f>
        <v>1.3483588239488699E-2</v>
      </c>
      <c r="U195" s="36">
        <f>Calculations!Q169</f>
        <v>0.23717625629147004</v>
      </c>
      <c r="V195" s="37">
        <f>Calculations!AA169</f>
        <v>3.6028715655984302E-3</v>
      </c>
      <c r="W195" s="37">
        <f>Calculations!AB169</f>
        <v>6.3374494581868557E-2</v>
      </c>
      <c r="X195" s="37">
        <f>Calculations!AC169</f>
        <v>2.4266091337834901E-3</v>
      </c>
      <c r="Y195" s="37">
        <f>Calculations!AD169</f>
        <v>4.2684043713817794E-2</v>
      </c>
      <c r="Z195" s="37">
        <f>Calculations!Y169</f>
        <v>0</v>
      </c>
      <c r="AA195" s="37">
        <f>Calculations!Z169</f>
        <v>0</v>
      </c>
      <c r="AB195" s="37">
        <f t="shared" si="7"/>
        <v>3.68289375143094E-2</v>
      </c>
      <c r="AC195" s="37">
        <f t="shared" si="8"/>
        <v>0.6478208446958339</v>
      </c>
      <c r="AD195" s="37">
        <f>Calculations!AF169</f>
        <v>0</v>
      </c>
      <c r="AE195" s="37">
        <f>Calculations!AG169</f>
        <v>0</v>
      </c>
      <c r="AF195" s="37" t="s">
        <v>337</v>
      </c>
      <c r="AG195" s="32" t="s">
        <v>430</v>
      </c>
      <c r="AH195" s="21" t="s">
        <v>317</v>
      </c>
      <c r="AI195" s="20" t="s">
        <v>314</v>
      </c>
      <c r="AJ195" s="26" t="s">
        <v>442</v>
      </c>
      <c r="AK195" s="26" t="s">
        <v>446</v>
      </c>
      <c r="AL195" s="26"/>
      <c r="AM195" s="26" t="s">
        <v>447</v>
      </c>
      <c r="AN195" s="20" t="s">
        <v>354</v>
      </c>
    </row>
    <row r="196" spans="2:40" ht="25">
      <c r="B196" s="29" t="str">
        <f>Calculations!A170</f>
        <v>UR1A</v>
      </c>
      <c r="C196" s="20" t="str">
        <f>Calculations!B170</f>
        <v>Upper Rissington Business Park</v>
      </c>
      <c r="D196" s="11" t="str">
        <f>Calculations!C170</f>
        <v>Housing</v>
      </c>
      <c r="E196" s="36">
        <f>Calculations!D170</f>
        <v>0.56460866220968497</v>
      </c>
      <c r="F196" s="36">
        <f>Calculations!H170</f>
        <v>0.56460866220968497</v>
      </c>
      <c r="G196" s="36">
        <f>Calculations!L170</f>
        <v>100</v>
      </c>
      <c r="H196" s="36">
        <f>Calculations!G170</f>
        <v>0</v>
      </c>
      <c r="I196" s="36">
        <f>Calculations!K170</f>
        <v>0</v>
      </c>
      <c r="J196" s="36">
        <f>Calculations!F170</f>
        <v>0</v>
      </c>
      <c r="K196" s="36">
        <f>Calculations!J170</f>
        <v>0</v>
      </c>
      <c r="L196" s="36">
        <f>Calculations!E170</f>
        <v>0</v>
      </c>
      <c r="M196" s="36">
        <f>Calculations!I170</f>
        <v>0</v>
      </c>
      <c r="N196" s="36">
        <f>Calculations!P170</f>
        <v>0.56460866220968497</v>
      </c>
      <c r="O196" s="36">
        <f>Calculations!T170</f>
        <v>100</v>
      </c>
      <c r="P196" s="36">
        <f>Calculations!O170</f>
        <v>0</v>
      </c>
      <c r="Q196" s="36">
        <f>Calculations!S170</f>
        <v>0</v>
      </c>
      <c r="R196" s="36">
        <f>Calculations!N170</f>
        <v>0</v>
      </c>
      <c r="S196" s="36">
        <f>Calculations!R170</f>
        <v>0</v>
      </c>
      <c r="T196" s="36">
        <f>Calculations!M170</f>
        <v>0</v>
      </c>
      <c r="U196" s="36">
        <f>Calculations!Q170</f>
        <v>0</v>
      </c>
      <c r="V196" s="37">
        <f>Calculations!AA170</f>
        <v>0</v>
      </c>
      <c r="W196" s="37">
        <f>Calculations!AB170</f>
        <v>0</v>
      </c>
      <c r="X196" s="37">
        <f>Calculations!AC170</f>
        <v>0</v>
      </c>
      <c r="Y196" s="37">
        <f>Calculations!AD170</f>
        <v>0</v>
      </c>
      <c r="Z196" s="37">
        <f>Calculations!Y170</f>
        <v>0</v>
      </c>
      <c r="AA196" s="37">
        <f>Calculations!Z170</f>
        <v>0</v>
      </c>
      <c r="AB196" s="37">
        <f t="shared" si="7"/>
        <v>0</v>
      </c>
      <c r="AC196" s="37">
        <f t="shared" si="8"/>
        <v>0</v>
      </c>
      <c r="AD196" s="37">
        <f>Calculations!AF170</f>
        <v>0</v>
      </c>
      <c r="AE196" s="37">
        <f>Calculations!AG170</f>
        <v>0</v>
      </c>
      <c r="AF196" s="37" t="s">
        <v>336</v>
      </c>
      <c r="AG196" s="32" t="s">
        <v>334</v>
      </c>
      <c r="AH196" s="21" t="s">
        <v>317</v>
      </c>
      <c r="AI196" s="20" t="s">
        <v>321</v>
      </c>
      <c r="AJ196" s="26" t="s">
        <v>327</v>
      </c>
      <c r="AK196" s="26" t="s">
        <v>328</v>
      </c>
      <c r="AL196" s="26"/>
      <c r="AM196" s="26" t="s">
        <v>346</v>
      </c>
      <c r="AN196" s="20" t="s">
        <v>351</v>
      </c>
    </row>
    <row r="197" spans="2:40" ht="50">
      <c r="B197" s="29" t="str">
        <f>Calculations!A171</f>
        <v>W8C</v>
      </c>
      <c r="C197" s="20" t="str">
        <f>Calculations!B171</f>
        <v>Land west of Field Close &amp; north of B4632</v>
      </c>
      <c r="D197" s="11" t="str">
        <f>Calculations!C171</f>
        <v>Housing</v>
      </c>
      <c r="E197" s="36">
        <f>Calculations!D171</f>
        <v>1.09308709569568</v>
      </c>
      <c r="F197" s="36">
        <f>Calculations!H171</f>
        <v>1.09308709569568</v>
      </c>
      <c r="G197" s="36">
        <f>Calculations!L171</f>
        <v>100</v>
      </c>
      <c r="H197" s="36">
        <f>Calculations!G171</f>
        <v>0</v>
      </c>
      <c r="I197" s="36">
        <f>Calculations!K171</f>
        <v>0</v>
      </c>
      <c r="J197" s="36">
        <f>Calculations!F171</f>
        <v>0</v>
      </c>
      <c r="K197" s="36">
        <f>Calculations!J171</f>
        <v>0</v>
      </c>
      <c r="L197" s="36">
        <f>Calculations!E171</f>
        <v>0</v>
      </c>
      <c r="M197" s="36">
        <f>Calculations!I171</f>
        <v>0</v>
      </c>
      <c r="N197" s="36">
        <f>Calculations!P171</f>
        <v>0.71935037927360168</v>
      </c>
      <c r="O197" s="36">
        <f>Calculations!T171</f>
        <v>65.809063349684976</v>
      </c>
      <c r="P197" s="36">
        <f>Calculations!O171</f>
        <v>0.18939195150129001</v>
      </c>
      <c r="Q197" s="36">
        <f>Calculations!S171</f>
        <v>17.326336780213673</v>
      </c>
      <c r="R197" s="36">
        <f>Calculations!N171</f>
        <v>7.13224065558003E-2</v>
      </c>
      <c r="S197" s="36">
        <f>Calculations!R171</f>
        <v>6.5248603552865241</v>
      </c>
      <c r="T197" s="36">
        <f>Calculations!M171</f>
        <v>0.113022358364988</v>
      </c>
      <c r="U197" s="36">
        <f>Calculations!Q171</f>
        <v>10.339739514814829</v>
      </c>
      <c r="V197" s="37">
        <f>Calculations!AA171</f>
        <v>0</v>
      </c>
      <c r="W197" s="37">
        <f>Calculations!AB171</f>
        <v>0</v>
      </c>
      <c r="X197" s="37">
        <f>Calculations!AC171</f>
        <v>0</v>
      </c>
      <c r="Y197" s="37">
        <f>Calculations!AD171</f>
        <v>0</v>
      </c>
      <c r="Z197" s="37">
        <f>Calculations!Y171</f>
        <v>0</v>
      </c>
      <c r="AA197" s="37">
        <f>Calculations!Z171</f>
        <v>0</v>
      </c>
      <c r="AB197" s="37">
        <f t="shared" si="7"/>
        <v>0.18939195150129001</v>
      </c>
      <c r="AC197" s="37">
        <f t="shared" si="8"/>
        <v>17.326336780213673</v>
      </c>
      <c r="AD197" s="37">
        <f>Calculations!AF171</f>
        <v>0</v>
      </c>
      <c r="AE197" s="37">
        <f>Calculations!AG171</f>
        <v>0</v>
      </c>
      <c r="AF197" s="37" t="s">
        <v>338</v>
      </c>
      <c r="AG197" s="32" t="s">
        <v>312</v>
      </c>
      <c r="AH197" s="21" t="s">
        <v>317</v>
      </c>
      <c r="AI197" s="20" t="s">
        <v>314</v>
      </c>
      <c r="AJ197" s="26" t="s">
        <v>339</v>
      </c>
      <c r="AK197" s="26" t="s">
        <v>444</v>
      </c>
      <c r="AL197" s="26"/>
      <c r="AM197" s="26" t="s">
        <v>343</v>
      </c>
      <c r="AN197" s="20" t="s">
        <v>449</v>
      </c>
    </row>
    <row r="198" spans="2:40" ht="62.5">
      <c r="B198" s="29" t="str">
        <f>Calculations!A172</f>
        <v>R583B</v>
      </c>
      <c r="C198" s="20" t="str">
        <f>Calculations!B172</f>
        <v>Ampney Crucis Strategic Site</v>
      </c>
      <c r="D198" s="11" t="str">
        <f>Calculations!C172</f>
        <v>Housing</v>
      </c>
      <c r="E198" s="36">
        <f>Calculations!D172</f>
        <v>11.0184752896</v>
      </c>
      <c r="F198" s="36">
        <f>Calculations!H172</f>
        <v>10.977540710699998</v>
      </c>
      <c r="G198" s="36">
        <f>Calculations!L172</f>
        <v>99.628491439839777</v>
      </c>
      <c r="H198" s="36">
        <f>Calculations!G172</f>
        <v>5.7555308000000003E-3</v>
      </c>
      <c r="I198" s="36">
        <f>Calculations!K172</f>
        <v>5.2235274379863326E-2</v>
      </c>
      <c r="J198" s="36">
        <f>Calculations!F172</f>
        <v>7.9340237000000008E-3</v>
      </c>
      <c r="K198" s="36">
        <f>Calculations!J172</f>
        <v>7.2006548015664945E-2</v>
      </c>
      <c r="L198" s="36">
        <f>Calculations!E172</f>
        <v>2.7245024400000002E-2</v>
      </c>
      <c r="M198" s="36">
        <f>Calculations!I172</f>
        <v>0.24726673776466826</v>
      </c>
      <c r="N198" s="36">
        <f>Calculations!P172</f>
        <v>10.93447597812</v>
      </c>
      <c r="O198" s="36">
        <f>Calculations!T172</f>
        <v>99.237650316652392</v>
      </c>
      <c r="P198" s="36">
        <f>Calculations!O172</f>
        <v>2.244177411E-2</v>
      </c>
      <c r="Q198" s="36">
        <f>Calculations!S172</f>
        <v>0.20367404309725232</v>
      </c>
      <c r="R198" s="36">
        <f>Calculations!N172</f>
        <v>1.255045267E-2</v>
      </c>
      <c r="S198" s="36">
        <f>Calculations!R172</f>
        <v>0.11390371480749235</v>
      </c>
      <c r="T198" s="36">
        <f>Calculations!M172</f>
        <v>4.9007084700000002E-2</v>
      </c>
      <c r="U198" s="36">
        <f>Calculations!Q172</f>
        <v>0.44477192544286309</v>
      </c>
      <c r="V198" s="37">
        <f>Calculations!AA172</f>
        <v>4.8595439499999997E-3</v>
      </c>
      <c r="W198" s="37">
        <f>Calculations!AB172</f>
        <v>4.410359711553534E-2</v>
      </c>
      <c r="X198" s="37">
        <f>Calculations!AC172</f>
        <v>0</v>
      </c>
      <c r="Y198" s="37">
        <f>Calculations!AD172</f>
        <v>0</v>
      </c>
      <c r="Z198" s="37">
        <f>Calculations!Y172</f>
        <v>5.8907144999999998E-3</v>
      </c>
      <c r="AA198" s="37">
        <f>Calculations!Z172</f>
        <v>5.3462156470596836E-2</v>
      </c>
      <c r="AB198" s="37">
        <f t="shared" ref="AB198:AB200" si="9">P198</f>
        <v>2.244177411E-2</v>
      </c>
      <c r="AC198" s="37">
        <f t="shared" ref="AC198:AC200" si="10">Q198</f>
        <v>0.20367404309725232</v>
      </c>
      <c r="AD198" s="37">
        <f>Calculations!AF172</f>
        <v>0</v>
      </c>
      <c r="AE198" s="37">
        <f>Calculations!AG172</f>
        <v>0</v>
      </c>
      <c r="AF198" s="37" t="s">
        <v>337</v>
      </c>
      <c r="AG198" s="32" t="s">
        <v>430</v>
      </c>
      <c r="AH198" s="21" t="s">
        <v>317</v>
      </c>
      <c r="AI198" s="20" t="s">
        <v>313</v>
      </c>
      <c r="AJ198" s="26" t="s">
        <v>436</v>
      </c>
      <c r="AK198" s="26" t="s">
        <v>323</v>
      </c>
      <c r="AL198" s="26"/>
      <c r="AM198" s="26"/>
      <c r="AN198" s="20"/>
    </row>
    <row r="199" spans="2:40" ht="37.5">
      <c r="B199" s="29" t="str">
        <f>Calculations!A173</f>
        <v>R583C</v>
      </c>
      <c r="C199" s="20" t="str">
        <f>Calculations!B173</f>
        <v>Ampney Crucis Strategic Site</v>
      </c>
      <c r="D199" s="11" t="str">
        <f>Calculations!C173</f>
        <v>Housing</v>
      </c>
      <c r="E199" s="36">
        <f>Calculations!D173</f>
        <v>10.0138287718</v>
      </c>
      <c r="F199" s="36">
        <f>Calculations!H173</f>
        <v>10.0138287718</v>
      </c>
      <c r="G199" s="36">
        <f>Calculations!L173</f>
        <v>100</v>
      </c>
      <c r="H199" s="36">
        <f>Calculations!G173</f>
        <v>0</v>
      </c>
      <c r="I199" s="36">
        <f>Calculations!K173</f>
        <v>0</v>
      </c>
      <c r="J199" s="36">
        <f>Calculations!F173</f>
        <v>0</v>
      </c>
      <c r="K199" s="36">
        <f>Calculations!J173</f>
        <v>0</v>
      </c>
      <c r="L199" s="36">
        <f>Calculations!E173</f>
        <v>0</v>
      </c>
      <c r="M199" s="36">
        <f>Calculations!I173</f>
        <v>0</v>
      </c>
      <c r="N199" s="36">
        <f>Calculations!P173</f>
        <v>9.7362479928900001</v>
      </c>
      <c r="O199" s="36">
        <f>Calculations!T173</f>
        <v>97.228025511164148</v>
      </c>
      <c r="P199" s="36">
        <f>Calculations!O173</f>
        <v>0.2158444769</v>
      </c>
      <c r="Q199" s="36">
        <f>Calculations!S173</f>
        <v>2.1554640269847716</v>
      </c>
      <c r="R199" s="36">
        <f>Calculations!N173</f>
        <v>4.6030249500000002E-2</v>
      </c>
      <c r="S199" s="36">
        <f>Calculations!R173</f>
        <v>0.45966683222730997</v>
      </c>
      <c r="T199" s="36">
        <f>Calculations!M173</f>
        <v>1.5706052509999999E-2</v>
      </c>
      <c r="U199" s="36">
        <f>Calculations!Q173</f>
        <v>0.15684362962376491</v>
      </c>
      <c r="V199" s="37">
        <f>Calculations!AA173</f>
        <v>0</v>
      </c>
      <c r="W199" s="37">
        <f>Calculations!AB173</f>
        <v>0</v>
      </c>
      <c r="X199" s="37">
        <f>Calculations!AC173</f>
        <v>0</v>
      </c>
      <c r="Y199" s="37">
        <f>Calculations!AD173</f>
        <v>0</v>
      </c>
      <c r="Z199" s="37">
        <f>Calculations!Y173</f>
        <v>0</v>
      </c>
      <c r="AA199" s="37">
        <f>Calculations!Z173</f>
        <v>0</v>
      </c>
      <c r="AB199" s="37">
        <f t="shared" si="9"/>
        <v>0.2158444769</v>
      </c>
      <c r="AC199" s="37">
        <f t="shared" si="10"/>
        <v>2.1554640269847716</v>
      </c>
      <c r="AD199" s="37">
        <f>Calculations!AF173</f>
        <v>0</v>
      </c>
      <c r="AE199" s="37">
        <f>Calculations!AG173</f>
        <v>0</v>
      </c>
      <c r="AF199" s="37" t="s">
        <v>338</v>
      </c>
      <c r="AG199" s="32" t="s">
        <v>432</v>
      </c>
      <c r="AH199" s="21" t="s">
        <v>317</v>
      </c>
      <c r="AI199" s="20" t="s">
        <v>314</v>
      </c>
      <c r="AJ199" s="26" t="s">
        <v>339</v>
      </c>
      <c r="AK199" s="26" t="s">
        <v>444</v>
      </c>
      <c r="AL199" s="26"/>
      <c r="AM199" s="26"/>
      <c r="AN199" s="20"/>
    </row>
    <row r="200" spans="2:40" ht="37.5">
      <c r="B200" s="29" t="str">
        <f>Calculations!A174</f>
        <v>R583D</v>
      </c>
      <c r="C200" s="20" t="str">
        <f>Calculations!B174</f>
        <v>Ampney Crucis Strategic Site</v>
      </c>
      <c r="D200" s="11" t="str">
        <f>Calculations!C174</f>
        <v>Housing</v>
      </c>
      <c r="E200" s="36">
        <f>Calculations!D174</f>
        <v>13.696749227</v>
      </c>
      <c r="F200" s="36">
        <f>Calculations!H174</f>
        <v>13.696749227</v>
      </c>
      <c r="G200" s="36">
        <f>Calculations!L174</f>
        <v>100</v>
      </c>
      <c r="H200" s="36">
        <f>Calculations!G174</f>
        <v>0</v>
      </c>
      <c r="I200" s="36">
        <f>Calculations!K174</f>
        <v>0</v>
      </c>
      <c r="J200" s="36">
        <f>Calculations!F174</f>
        <v>0</v>
      </c>
      <c r="K200" s="36">
        <f>Calculations!J174</f>
        <v>0</v>
      </c>
      <c r="L200" s="36">
        <f>Calculations!E174</f>
        <v>0</v>
      </c>
      <c r="M200" s="36">
        <f>Calculations!I174</f>
        <v>0</v>
      </c>
      <c r="N200" s="36">
        <f>Calculations!P174</f>
        <v>13.652811252099999</v>
      </c>
      <c r="O200" s="36">
        <f>Calculations!T174</f>
        <v>99.679208736527158</v>
      </c>
      <c r="P200" s="36">
        <f>Calculations!O174</f>
        <v>7.1041009400000001E-3</v>
      </c>
      <c r="Q200" s="36">
        <f>Calculations!S174</f>
        <v>5.1867058542591223E-2</v>
      </c>
      <c r="R200" s="36">
        <f>Calculations!N174</f>
        <v>2.114881217E-2</v>
      </c>
      <c r="S200" s="36">
        <f>Calculations!R174</f>
        <v>0.1544075299875533</v>
      </c>
      <c r="T200" s="36">
        <f>Calculations!M174</f>
        <v>1.568506179E-2</v>
      </c>
      <c r="U200" s="36">
        <f>Calculations!Q174</f>
        <v>0.11451667494269734</v>
      </c>
      <c r="V200" s="37">
        <f>Calculations!AA174</f>
        <v>0</v>
      </c>
      <c r="W200" s="37">
        <f>Calculations!AB174</f>
        <v>0</v>
      </c>
      <c r="X200" s="37">
        <f>Calculations!AC174</f>
        <v>0</v>
      </c>
      <c r="Y200" s="37">
        <f>Calculations!AD174</f>
        <v>0</v>
      </c>
      <c r="Z200" s="37">
        <f>Calculations!Y174</f>
        <v>0</v>
      </c>
      <c r="AA200" s="37">
        <f>Calculations!Z174</f>
        <v>0</v>
      </c>
      <c r="AB200" s="37">
        <f t="shared" si="9"/>
        <v>7.1041009400000001E-3</v>
      </c>
      <c r="AC200" s="37">
        <f t="shared" si="10"/>
        <v>5.1867058542591223E-2</v>
      </c>
      <c r="AD200" s="37">
        <f>Calculations!AF174</f>
        <v>0</v>
      </c>
      <c r="AE200" s="37">
        <f>Calculations!AG174</f>
        <v>0</v>
      </c>
      <c r="AF200" s="37" t="s">
        <v>336</v>
      </c>
      <c r="AG200" s="32" t="s">
        <v>432</v>
      </c>
      <c r="AH200" s="21" t="s">
        <v>317</v>
      </c>
      <c r="AI200" s="20" t="s">
        <v>314</v>
      </c>
      <c r="AJ200" s="26" t="s">
        <v>339</v>
      </c>
      <c r="AK200" s="26" t="s">
        <v>444</v>
      </c>
      <c r="AL200" s="26"/>
      <c r="AM200" s="26"/>
      <c r="AN200" s="20"/>
    </row>
  </sheetData>
  <autoFilter ref="B27:AN197" xr:uid="{00000000-0001-0000-0000-000000000000}"/>
  <mergeCells count="39">
    <mergeCell ref="F10:M10"/>
    <mergeCell ref="F11:G11"/>
    <mergeCell ref="H11:I11"/>
    <mergeCell ref="J11:K11"/>
    <mergeCell ref="L11:M11"/>
    <mergeCell ref="P26:Q26"/>
    <mergeCell ref="R26:S26"/>
    <mergeCell ref="T26:U26"/>
    <mergeCell ref="AB25:AC25"/>
    <mergeCell ref="AB26:AC26"/>
    <mergeCell ref="Z26:AA26"/>
    <mergeCell ref="N25:U25"/>
    <mergeCell ref="N26:O26"/>
    <mergeCell ref="C21:C25"/>
    <mergeCell ref="F25:M25"/>
    <mergeCell ref="F26:G26"/>
    <mergeCell ref="H26:I26"/>
    <mergeCell ref="J26:K26"/>
    <mergeCell ref="L26:M26"/>
    <mergeCell ref="P11:Q11"/>
    <mergeCell ref="R11:S11"/>
    <mergeCell ref="T11:U11"/>
    <mergeCell ref="N10:U10"/>
    <mergeCell ref="N11:O11"/>
    <mergeCell ref="V10:AA10"/>
    <mergeCell ref="V11:W11"/>
    <mergeCell ref="V26:W26"/>
    <mergeCell ref="V25:AA25"/>
    <mergeCell ref="Z11:AA11"/>
    <mergeCell ref="AD26:AE26"/>
    <mergeCell ref="X11:Y11"/>
    <mergeCell ref="X26:Y26"/>
    <mergeCell ref="AG25:AG27"/>
    <mergeCell ref="AF25:AF27"/>
    <mergeCell ref="AB10:AC10"/>
    <mergeCell ref="AB11:AC11"/>
    <mergeCell ref="AD10:AE10"/>
    <mergeCell ref="AD11:AE11"/>
    <mergeCell ref="AD25:AE25"/>
  </mergeCells>
  <conditionalFormatting sqref="B28:AN200">
    <cfRule type="expression" dxfId="3" priority="1">
      <formula>$L28&gt;0</formula>
    </cfRule>
    <cfRule type="expression" dxfId="2" priority="2">
      <formula>OR($J28&gt;0,$V28&gt;0,$X28&gt;0,$Z28&gt;0)</formula>
    </cfRule>
    <cfRule type="expression" dxfId="1" priority="3">
      <formula>$H28&gt;0</formula>
    </cfRule>
    <cfRule type="expression" dxfId="0" priority="4">
      <formula>OR($T28&gt;0,$R28&gt;0,$P28&gt;0)</formula>
    </cfRule>
  </conditionalFormatting>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G177"/>
  <sheetViews>
    <sheetView topLeftCell="A125" zoomScale="70" zoomScaleNormal="70" workbookViewId="0">
      <pane xSplit="1" topLeftCell="B1" activePane="topRight" state="frozen"/>
      <selection pane="topRight" activeCell="M172" sqref="M172:O174"/>
    </sheetView>
  </sheetViews>
  <sheetFormatPr defaultColWidth="9.1796875" defaultRowHeight="12.5"/>
  <cols>
    <col min="1" max="1" width="20.1796875" style="38" bestFit="1" customWidth="1"/>
    <col min="2" max="2" width="62.54296875" style="38" bestFit="1" customWidth="1"/>
    <col min="3" max="3" width="22.54296875" style="38" bestFit="1" customWidth="1"/>
    <col min="4" max="4" width="16.26953125" style="38" bestFit="1" customWidth="1"/>
    <col min="5" max="5" width="17.54296875" style="38" bestFit="1" customWidth="1"/>
    <col min="6" max="6" width="17.453125" style="38" customWidth="1"/>
    <col min="7" max="7" width="19.54296875" style="38" customWidth="1"/>
    <col min="8" max="8" width="21.453125" style="38" customWidth="1"/>
    <col min="9" max="9" width="13.26953125" style="40" customWidth="1"/>
    <col min="10" max="11" width="17.453125" style="40" bestFit="1" customWidth="1"/>
    <col min="12" max="12" width="14.453125" style="40" customWidth="1"/>
    <col min="13" max="13" width="19.1796875" style="38" bestFit="1" customWidth="1"/>
    <col min="14" max="14" width="20.1796875" style="38" bestFit="1" customWidth="1"/>
    <col min="15" max="15" width="21.26953125" style="38" bestFit="1" customWidth="1"/>
    <col min="16" max="16" width="30.26953125" style="38" customWidth="1"/>
    <col min="17" max="17" width="18.453125" style="41" customWidth="1"/>
    <col min="18" max="18" width="19.54296875" style="41" customWidth="1"/>
    <col min="19" max="19" width="21.81640625" style="41" customWidth="1"/>
    <col min="20" max="20" width="31.54296875" style="41" customWidth="1"/>
    <col min="21" max="21" width="11.54296875" style="38" bestFit="1" customWidth="1"/>
    <col min="22" max="22" width="14" style="38" bestFit="1" customWidth="1"/>
    <col min="23" max="23" width="12.81640625" style="38" bestFit="1" customWidth="1"/>
    <col min="24" max="24" width="9.1796875" style="38"/>
    <col min="25" max="25" width="28.54296875" style="38" bestFit="1" customWidth="1"/>
    <col min="26" max="26" width="14.81640625" style="38" bestFit="1" customWidth="1"/>
    <col min="27" max="27" width="16" style="38" bestFit="1" customWidth="1"/>
    <col min="28" max="28" width="14.81640625" style="38" bestFit="1" customWidth="1"/>
    <col min="29" max="30" width="12.81640625" style="38" customWidth="1"/>
    <col min="31" max="31" width="9.1796875" style="38"/>
    <col min="32" max="32" width="19.1796875" style="38" bestFit="1" customWidth="1"/>
    <col min="33" max="33" width="18" style="38" bestFit="1" customWidth="1"/>
    <col min="34" max="16384" width="9.1796875" style="38"/>
  </cols>
  <sheetData>
    <row r="1" spans="1:33">
      <c r="A1" s="38" t="s">
        <v>30</v>
      </c>
      <c r="B1" s="38" t="s">
        <v>31</v>
      </c>
      <c r="C1" s="38" t="s">
        <v>32</v>
      </c>
      <c r="D1" s="38" t="s">
        <v>33</v>
      </c>
      <c r="E1" s="38" t="s">
        <v>34</v>
      </c>
      <c r="F1" s="38" t="s">
        <v>35</v>
      </c>
      <c r="G1" s="38" t="s">
        <v>36</v>
      </c>
      <c r="H1" s="39" t="s">
        <v>37</v>
      </c>
      <c r="I1" s="40" t="s">
        <v>38</v>
      </c>
      <c r="J1" s="40" t="s">
        <v>39</v>
      </c>
      <c r="K1" s="40" t="s">
        <v>40</v>
      </c>
      <c r="L1" s="40" t="s">
        <v>41</v>
      </c>
      <c r="M1" s="38" t="s">
        <v>42</v>
      </c>
      <c r="N1" s="38" t="s">
        <v>43</v>
      </c>
      <c r="O1" s="38" t="s">
        <v>44</v>
      </c>
      <c r="P1" s="39" t="s">
        <v>61</v>
      </c>
      <c r="Q1" s="41" t="s">
        <v>45</v>
      </c>
      <c r="R1" s="41" t="s">
        <v>46</v>
      </c>
      <c r="S1" s="41" t="s">
        <v>47</v>
      </c>
      <c r="T1" s="41" t="s">
        <v>62</v>
      </c>
      <c r="V1" s="42" t="s">
        <v>48</v>
      </c>
      <c r="W1" s="42" t="s">
        <v>48</v>
      </c>
      <c r="Y1" s="38" t="s">
        <v>49</v>
      </c>
      <c r="Z1" s="38" t="s">
        <v>50</v>
      </c>
      <c r="AA1" s="38" t="s">
        <v>64</v>
      </c>
      <c r="AB1" s="38" t="s">
        <v>65</v>
      </c>
      <c r="AC1" s="38" t="s">
        <v>69</v>
      </c>
      <c r="AF1" s="38" t="s">
        <v>55</v>
      </c>
      <c r="AG1" s="38" t="s">
        <v>56</v>
      </c>
    </row>
    <row r="2" spans="1:33">
      <c r="A2" s="38" t="s">
        <v>73</v>
      </c>
      <c r="B2" s="43" t="s">
        <v>203</v>
      </c>
      <c r="C2" s="38" t="s">
        <v>67</v>
      </c>
      <c r="D2" s="43">
        <v>2.0601068197000001</v>
      </c>
      <c r="E2" s="44">
        <v>0</v>
      </c>
      <c r="F2" s="44">
        <v>0</v>
      </c>
      <c r="G2" s="44">
        <v>0</v>
      </c>
      <c r="H2" s="45">
        <f t="shared" ref="H2" si="0">D2-E2-F2-G2</f>
        <v>2.0601068197000001</v>
      </c>
      <c r="I2" s="46">
        <f t="shared" ref="I2" si="1">E2/D2*100</f>
        <v>0</v>
      </c>
      <c r="J2" s="46">
        <f t="shared" ref="J2" si="2">F2/D2*100</f>
        <v>0</v>
      </c>
      <c r="K2" s="46">
        <f t="shared" ref="K2" si="3">G2/D2*100</f>
        <v>0</v>
      </c>
      <c r="L2" s="46">
        <f t="shared" ref="L2" si="4">H2/D2*100</f>
        <v>100</v>
      </c>
      <c r="M2" s="38">
        <v>7.1256624714524805E-2</v>
      </c>
      <c r="N2" s="43">
        <v>8.0463940592443703E-2</v>
      </c>
      <c r="O2" s="43">
        <v>0.37310086636803003</v>
      </c>
      <c r="P2" s="45">
        <f t="shared" ref="P2:P32" si="5">D2-SUM(M2,N2,O2)</f>
        <v>1.5352853880250015</v>
      </c>
      <c r="Q2" s="46">
        <f t="shared" ref="Q2:Q32" si="6">M2/D2*100</f>
        <v>3.4588800946206004</v>
      </c>
      <c r="R2" s="46">
        <f t="shared" ref="R2:R32" si="7">N2/D2*100</f>
        <v>3.9058140006624096</v>
      </c>
      <c r="S2" s="46">
        <f t="shared" ref="S2:S32" si="8">O2/D2*100</f>
        <v>18.110753423085228</v>
      </c>
      <c r="T2" s="46">
        <f t="shared" ref="T2:T32" si="9">P2/D2*100</f>
        <v>74.524552481631758</v>
      </c>
      <c r="U2" s="47"/>
      <c r="V2" s="48">
        <f>SUM(I2:L2)</f>
        <v>100</v>
      </c>
      <c r="W2" s="48">
        <f>SUM(Q2:T2)</f>
        <v>100</v>
      </c>
      <c r="Y2" s="38">
        <v>0</v>
      </c>
      <c r="Z2" s="49">
        <f t="shared" ref="Z2:Z33" si="10">Y2/D2*100</f>
        <v>0</v>
      </c>
      <c r="AA2" s="38">
        <v>0</v>
      </c>
      <c r="AB2" s="49">
        <f>AA2/D2*100</f>
        <v>0</v>
      </c>
      <c r="AC2" s="38">
        <v>0</v>
      </c>
      <c r="AD2" s="49">
        <f>AC2/D2*100</f>
        <v>0</v>
      </c>
      <c r="AF2" s="38">
        <v>0</v>
      </c>
      <c r="AG2" s="49">
        <f t="shared" ref="AG2:AG32" si="11">AF2/D2*100</f>
        <v>0</v>
      </c>
    </row>
    <row r="3" spans="1:33">
      <c r="A3" s="38" t="s">
        <v>74</v>
      </c>
      <c r="B3" s="43" t="s">
        <v>204</v>
      </c>
      <c r="C3" s="38" t="s">
        <v>67</v>
      </c>
      <c r="D3" s="43">
        <v>3.3491147719000001</v>
      </c>
      <c r="E3" s="44">
        <v>0</v>
      </c>
      <c r="F3" s="44">
        <v>0</v>
      </c>
      <c r="G3" s="44">
        <v>0</v>
      </c>
      <c r="H3" s="45">
        <f t="shared" ref="H3:H62" si="12">D3-E3-F3-G3</f>
        <v>3.3491147719000001</v>
      </c>
      <c r="I3" s="46">
        <f t="shared" ref="I3:I62" si="13">E3/D3*100</f>
        <v>0</v>
      </c>
      <c r="J3" s="46">
        <f t="shared" ref="J3:J62" si="14">F3/D3*100</f>
        <v>0</v>
      </c>
      <c r="K3" s="46">
        <f t="shared" ref="K3:K62" si="15">G3/D3*100</f>
        <v>0</v>
      </c>
      <c r="L3" s="46">
        <f t="shared" ref="L3:L62" si="16">H3/D3*100</f>
        <v>100</v>
      </c>
      <c r="M3" s="38">
        <v>3.9690308938162902E-2</v>
      </c>
      <c r="N3" s="43">
        <v>9.7516096232064201E-3</v>
      </c>
      <c r="O3" s="43">
        <v>3.9576739761372201E-2</v>
      </c>
      <c r="P3" s="45">
        <f t="shared" si="5"/>
        <v>3.2600961135772586</v>
      </c>
      <c r="Q3" s="46">
        <f t="shared" si="6"/>
        <v>1.1850985003910759</v>
      </c>
      <c r="R3" s="46">
        <f t="shared" si="7"/>
        <v>0.2911697653668105</v>
      </c>
      <c r="S3" s="46">
        <f t="shared" si="8"/>
        <v>1.1817074796430389</v>
      </c>
      <c r="T3" s="46">
        <f t="shared" si="9"/>
        <v>97.342024254599082</v>
      </c>
      <c r="U3" s="47"/>
      <c r="V3" s="48">
        <f t="shared" ref="V3:V62" si="17">SUM(I3:L3)</f>
        <v>100</v>
      </c>
      <c r="W3" s="48">
        <f t="shared" ref="W3:W66" si="18">SUM(Q3:T3)</f>
        <v>100</v>
      </c>
      <c r="Y3" s="38">
        <v>0</v>
      </c>
      <c r="Z3" s="49">
        <f t="shared" si="10"/>
        <v>0</v>
      </c>
      <c r="AA3" s="38">
        <v>0</v>
      </c>
      <c r="AB3" s="49">
        <f t="shared" ref="AB3:AB32" si="19">AA3/D3*100</f>
        <v>0</v>
      </c>
      <c r="AC3" s="38">
        <v>0</v>
      </c>
      <c r="AD3" s="49">
        <f t="shared" ref="AD3:AD62" si="20">AC3/D3*100</f>
        <v>0</v>
      </c>
      <c r="AF3" s="38">
        <v>0</v>
      </c>
      <c r="AG3" s="49">
        <f t="shared" si="11"/>
        <v>0</v>
      </c>
    </row>
    <row r="4" spans="1:33">
      <c r="A4" s="38" t="s">
        <v>75</v>
      </c>
      <c r="B4" s="43" t="s">
        <v>205</v>
      </c>
      <c r="C4" s="38" t="s">
        <v>67</v>
      </c>
      <c r="D4" s="43">
        <v>120.3026004041</v>
      </c>
      <c r="E4" s="44">
        <v>0</v>
      </c>
      <c r="F4" s="44">
        <v>0</v>
      </c>
      <c r="G4" s="44">
        <v>0</v>
      </c>
      <c r="H4" s="45">
        <f t="shared" si="12"/>
        <v>120.3026004041</v>
      </c>
      <c r="I4" s="46">
        <f t="shared" si="13"/>
        <v>0</v>
      </c>
      <c r="J4" s="46">
        <f t="shared" si="14"/>
        <v>0</v>
      </c>
      <c r="K4" s="46">
        <f t="shared" si="15"/>
        <v>0</v>
      </c>
      <c r="L4" s="46">
        <f t="shared" si="16"/>
        <v>100</v>
      </c>
      <c r="M4" s="38">
        <v>1.38108395576629</v>
      </c>
      <c r="N4" s="43">
        <v>0.26054806905710698</v>
      </c>
      <c r="O4" s="43">
        <v>1.2482632430976299</v>
      </c>
      <c r="P4" s="45">
        <f t="shared" si="5"/>
        <v>117.41270513617897</v>
      </c>
      <c r="Q4" s="46">
        <f t="shared" si="6"/>
        <v>1.1480083980954592</v>
      </c>
      <c r="R4" s="46">
        <f t="shared" si="7"/>
        <v>0.21657725450814719</v>
      </c>
      <c r="S4" s="46">
        <f t="shared" si="8"/>
        <v>1.0376028771653121</v>
      </c>
      <c r="T4" s="46">
        <f t="shared" si="9"/>
        <v>97.597811470231079</v>
      </c>
      <c r="U4" s="47"/>
      <c r="V4" s="48">
        <f t="shared" si="17"/>
        <v>100</v>
      </c>
      <c r="W4" s="48">
        <f t="shared" si="18"/>
        <v>100</v>
      </c>
      <c r="Y4" s="38">
        <v>0</v>
      </c>
      <c r="Z4" s="49">
        <f t="shared" si="10"/>
        <v>0</v>
      </c>
      <c r="AA4" s="38">
        <v>0</v>
      </c>
      <c r="AB4" s="49">
        <f t="shared" si="19"/>
        <v>0</v>
      </c>
      <c r="AC4" s="38">
        <v>0</v>
      </c>
      <c r="AD4" s="49">
        <f t="shared" si="20"/>
        <v>0</v>
      </c>
      <c r="AF4" s="38">
        <v>0</v>
      </c>
      <c r="AG4" s="49">
        <f t="shared" si="11"/>
        <v>0</v>
      </c>
    </row>
    <row r="5" spans="1:33">
      <c r="A5" s="38" t="s">
        <v>76</v>
      </c>
      <c r="B5" s="43" t="s">
        <v>206</v>
      </c>
      <c r="C5" s="38" t="s">
        <v>67</v>
      </c>
      <c r="D5" s="43">
        <v>3.5866451029999999</v>
      </c>
      <c r="E5" s="44">
        <v>0</v>
      </c>
      <c r="F5" s="44">
        <v>0</v>
      </c>
      <c r="G5" s="44">
        <v>0</v>
      </c>
      <c r="H5" s="45">
        <f t="shared" si="12"/>
        <v>3.5866451029999999</v>
      </c>
      <c r="I5" s="46">
        <f t="shared" si="13"/>
        <v>0</v>
      </c>
      <c r="J5" s="46">
        <f t="shared" si="14"/>
        <v>0</v>
      </c>
      <c r="K5" s="46">
        <f t="shared" si="15"/>
        <v>0</v>
      </c>
      <c r="L5" s="46">
        <f t="shared" si="16"/>
        <v>100</v>
      </c>
      <c r="M5" s="38">
        <v>4.2112973095510802E-3</v>
      </c>
      <c r="N5" s="43">
        <v>1.2574179034616099E-2</v>
      </c>
      <c r="O5" s="43">
        <v>4.9224809484478098E-2</v>
      </c>
      <c r="P5" s="45">
        <f t="shared" si="5"/>
        <v>3.5206348171713548</v>
      </c>
      <c r="Q5" s="46">
        <f t="shared" si="6"/>
        <v>0.11741605842263564</v>
      </c>
      <c r="R5" s="46">
        <f t="shared" si="7"/>
        <v>0.350583307617991</v>
      </c>
      <c r="S5" s="46">
        <f t="shared" si="8"/>
        <v>1.3724471775393858</v>
      </c>
      <c r="T5" s="46">
        <f t="shared" si="9"/>
        <v>98.159553456419985</v>
      </c>
      <c r="U5" s="47"/>
      <c r="V5" s="48">
        <f t="shared" si="17"/>
        <v>100</v>
      </c>
      <c r="W5" s="48">
        <f t="shared" si="18"/>
        <v>100</v>
      </c>
      <c r="Y5" s="38">
        <v>0</v>
      </c>
      <c r="Z5" s="49">
        <f t="shared" si="10"/>
        <v>0</v>
      </c>
      <c r="AA5" s="38">
        <v>0</v>
      </c>
      <c r="AB5" s="49">
        <f t="shared" si="19"/>
        <v>0</v>
      </c>
      <c r="AC5" s="38">
        <v>0</v>
      </c>
      <c r="AD5" s="49">
        <f t="shared" si="20"/>
        <v>0</v>
      </c>
      <c r="AF5" s="38">
        <v>0</v>
      </c>
      <c r="AG5" s="49">
        <f t="shared" si="11"/>
        <v>0</v>
      </c>
    </row>
    <row r="6" spans="1:33">
      <c r="A6" s="38" t="s">
        <v>77</v>
      </c>
      <c r="B6" s="43" t="s">
        <v>207</v>
      </c>
      <c r="C6" s="38" t="s">
        <v>67</v>
      </c>
      <c r="D6" s="43">
        <v>16.4009058169</v>
      </c>
      <c r="E6" s="44">
        <v>0.61577693257142796</v>
      </c>
      <c r="F6" s="44">
        <v>9.0980395022670305E-3</v>
      </c>
      <c r="G6" s="44">
        <v>0.27516873009352</v>
      </c>
      <c r="H6" s="45">
        <f t="shared" si="12"/>
        <v>15.500862114732785</v>
      </c>
      <c r="I6" s="46">
        <f t="shared" si="13"/>
        <v>3.7545300207560022</v>
      </c>
      <c r="J6" s="46">
        <f t="shared" si="14"/>
        <v>5.5472786709695812E-2</v>
      </c>
      <c r="K6" s="46">
        <f t="shared" si="15"/>
        <v>1.6777654427475439</v>
      </c>
      <c r="L6" s="46">
        <f t="shared" si="16"/>
        <v>94.512231749786764</v>
      </c>
      <c r="M6" s="38">
        <v>0.13475093972928201</v>
      </c>
      <c r="N6" s="43">
        <v>7.0291617148006705E-2</v>
      </c>
      <c r="O6" s="43">
        <v>0.154495022678132</v>
      </c>
      <c r="P6" s="45">
        <f t="shared" si="5"/>
        <v>16.041368237344578</v>
      </c>
      <c r="Q6" s="46">
        <f t="shared" si="6"/>
        <v>0.82160669193301805</v>
      </c>
      <c r="R6" s="46">
        <f t="shared" si="7"/>
        <v>0.42858374978030817</v>
      </c>
      <c r="S6" s="46">
        <f t="shared" si="8"/>
        <v>0.94199079247766648</v>
      </c>
      <c r="T6" s="46">
        <f t="shared" si="9"/>
        <v>97.807818765809003</v>
      </c>
      <c r="U6" s="47"/>
      <c r="V6" s="48">
        <f t="shared" si="17"/>
        <v>100</v>
      </c>
      <c r="W6" s="48">
        <f t="shared" si="18"/>
        <v>100</v>
      </c>
      <c r="Y6" s="38">
        <v>8.6977220873501199E-3</v>
      </c>
      <c r="Z6" s="49">
        <f t="shared" si="10"/>
        <v>5.3031961676090596E-2</v>
      </c>
      <c r="AA6" s="38">
        <v>4.2440619387868E-2</v>
      </c>
      <c r="AB6" s="49">
        <f t="shared" si="19"/>
        <v>0.25876997198615626</v>
      </c>
      <c r="AC6" s="38">
        <v>0</v>
      </c>
      <c r="AD6" s="49">
        <f t="shared" si="20"/>
        <v>0</v>
      </c>
      <c r="AF6" s="38">
        <v>0</v>
      </c>
      <c r="AG6" s="49">
        <f t="shared" si="11"/>
        <v>0</v>
      </c>
    </row>
    <row r="7" spans="1:33">
      <c r="A7" s="38" t="s">
        <v>78</v>
      </c>
      <c r="B7" s="43" t="s">
        <v>208</v>
      </c>
      <c r="C7" s="38" t="s">
        <v>67</v>
      </c>
      <c r="D7" s="43">
        <v>1.019704816</v>
      </c>
      <c r="E7" s="44">
        <v>0</v>
      </c>
      <c r="F7" s="44">
        <v>0</v>
      </c>
      <c r="G7" s="44">
        <v>0</v>
      </c>
      <c r="H7" s="45">
        <f t="shared" si="12"/>
        <v>1.019704816</v>
      </c>
      <c r="I7" s="46">
        <f t="shared" si="13"/>
        <v>0</v>
      </c>
      <c r="J7" s="46">
        <f t="shared" si="14"/>
        <v>0</v>
      </c>
      <c r="K7" s="46">
        <f t="shared" si="15"/>
        <v>0</v>
      </c>
      <c r="L7" s="46">
        <f t="shared" si="16"/>
        <v>100</v>
      </c>
      <c r="M7" s="38">
        <v>4.98113816445875E-3</v>
      </c>
      <c r="N7" s="43">
        <v>1.6274166415382901E-2</v>
      </c>
      <c r="O7" s="43">
        <v>9.9553072935411102E-2</v>
      </c>
      <c r="P7" s="45">
        <f t="shared" si="5"/>
        <v>0.89889643848474721</v>
      </c>
      <c r="Q7" s="46">
        <f t="shared" si="6"/>
        <v>0.48848824545109826</v>
      </c>
      <c r="R7" s="46">
        <f t="shared" si="7"/>
        <v>1.5959683783020304</v>
      </c>
      <c r="S7" s="46">
        <f t="shared" si="8"/>
        <v>9.7629305435594915</v>
      </c>
      <c r="T7" s="46">
        <f t="shared" si="9"/>
        <v>88.152612832687382</v>
      </c>
      <c r="U7" s="47"/>
      <c r="V7" s="48">
        <f t="shared" si="17"/>
        <v>100</v>
      </c>
      <c r="W7" s="48">
        <f t="shared" si="18"/>
        <v>100</v>
      </c>
      <c r="Y7" s="38">
        <v>0</v>
      </c>
      <c r="Z7" s="49">
        <f t="shared" si="10"/>
        <v>0</v>
      </c>
      <c r="AA7" s="38">
        <v>0</v>
      </c>
      <c r="AB7" s="49">
        <f t="shared" si="19"/>
        <v>0</v>
      </c>
      <c r="AC7" s="38">
        <v>0</v>
      </c>
      <c r="AD7" s="49">
        <f t="shared" si="20"/>
        <v>0</v>
      </c>
      <c r="AF7" s="38">
        <v>0</v>
      </c>
      <c r="AG7" s="49">
        <f t="shared" si="11"/>
        <v>0</v>
      </c>
    </row>
    <row r="8" spans="1:33">
      <c r="A8" s="38" t="s">
        <v>79</v>
      </c>
      <c r="B8" s="43" t="s">
        <v>209</v>
      </c>
      <c r="C8" s="38" t="s">
        <v>67</v>
      </c>
      <c r="D8" s="43">
        <v>0.94246256989999999</v>
      </c>
      <c r="E8" s="44">
        <v>0</v>
      </c>
      <c r="F8" s="44">
        <v>0</v>
      </c>
      <c r="G8" s="44">
        <v>0</v>
      </c>
      <c r="H8" s="45">
        <f t="shared" si="12"/>
        <v>0.94246256989999999</v>
      </c>
      <c r="I8" s="46">
        <f t="shared" si="13"/>
        <v>0</v>
      </c>
      <c r="J8" s="46">
        <f t="shared" si="14"/>
        <v>0</v>
      </c>
      <c r="K8" s="46">
        <f t="shared" si="15"/>
        <v>0</v>
      </c>
      <c r="L8" s="46">
        <f t="shared" si="16"/>
        <v>100</v>
      </c>
      <c r="M8" s="38">
        <v>1.63685833878978E-2</v>
      </c>
      <c r="N8" s="43">
        <v>3.44707354073907E-2</v>
      </c>
      <c r="O8" s="43">
        <v>0.13184473466052599</v>
      </c>
      <c r="P8" s="45">
        <f t="shared" si="5"/>
        <v>0.75977851644418548</v>
      </c>
      <c r="Q8" s="46">
        <f t="shared" si="6"/>
        <v>1.7367886970444451</v>
      </c>
      <c r="R8" s="46">
        <f t="shared" si="7"/>
        <v>3.6575177103371033</v>
      </c>
      <c r="S8" s="46">
        <f t="shared" si="8"/>
        <v>13.989386833104192</v>
      </c>
      <c r="T8" s="46">
        <f t="shared" si="9"/>
        <v>80.616306759514259</v>
      </c>
      <c r="U8" s="47"/>
      <c r="V8" s="48">
        <f t="shared" si="17"/>
        <v>100</v>
      </c>
      <c r="W8" s="48">
        <f t="shared" si="18"/>
        <v>100</v>
      </c>
      <c r="Y8" s="38">
        <v>0</v>
      </c>
      <c r="Z8" s="49">
        <f t="shared" si="10"/>
        <v>0</v>
      </c>
      <c r="AA8" s="38">
        <v>0</v>
      </c>
      <c r="AB8" s="49">
        <f t="shared" si="19"/>
        <v>0</v>
      </c>
      <c r="AC8" s="38">
        <v>0</v>
      </c>
      <c r="AD8" s="49">
        <f t="shared" si="20"/>
        <v>0</v>
      </c>
      <c r="AF8" s="38">
        <v>0</v>
      </c>
      <c r="AG8" s="49">
        <f t="shared" si="11"/>
        <v>0</v>
      </c>
    </row>
    <row r="9" spans="1:33">
      <c r="A9" s="38" t="s">
        <v>80</v>
      </c>
      <c r="B9" s="43" t="s">
        <v>210</v>
      </c>
      <c r="C9" s="38" t="s">
        <v>67</v>
      </c>
      <c r="D9" s="43">
        <v>2.9627744356000001</v>
      </c>
      <c r="E9" s="44">
        <v>5.16967938638783E-2</v>
      </c>
      <c r="F9" s="44">
        <v>2.3685397319969301E-2</v>
      </c>
      <c r="G9" s="44">
        <v>1.9202384892969E-2</v>
      </c>
      <c r="H9" s="45">
        <f t="shared" si="12"/>
        <v>2.8681898595231834</v>
      </c>
      <c r="I9" s="46">
        <f t="shared" si="13"/>
        <v>1.7448778159653937</v>
      </c>
      <c r="J9" s="46">
        <f t="shared" si="14"/>
        <v>0.79943302586154197</v>
      </c>
      <c r="K9" s="46">
        <f t="shared" si="15"/>
        <v>0.64812172881734309</v>
      </c>
      <c r="L9" s="46">
        <f t="shared" si="16"/>
        <v>96.807567429355728</v>
      </c>
      <c r="M9" s="38">
        <v>0</v>
      </c>
      <c r="N9" s="43">
        <v>0</v>
      </c>
      <c r="O9" s="43">
        <v>0</v>
      </c>
      <c r="P9" s="45">
        <f t="shared" si="5"/>
        <v>2.9627744356000001</v>
      </c>
      <c r="Q9" s="46">
        <f t="shared" si="6"/>
        <v>0</v>
      </c>
      <c r="R9" s="46">
        <f t="shared" si="7"/>
        <v>0</v>
      </c>
      <c r="S9" s="46">
        <f t="shared" si="8"/>
        <v>0</v>
      </c>
      <c r="T9" s="46">
        <f t="shared" si="9"/>
        <v>100</v>
      </c>
      <c r="U9" s="47"/>
      <c r="V9" s="48">
        <f t="shared" si="17"/>
        <v>100</v>
      </c>
      <c r="W9" s="48">
        <f t="shared" si="18"/>
        <v>100</v>
      </c>
      <c r="Y9" s="38">
        <v>2.5286668104600101E-2</v>
      </c>
      <c r="Z9" s="49">
        <f t="shared" si="10"/>
        <v>0.85347935370176864</v>
      </c>
      <c r="AA9" s="38">
        <v>1.3542700166429699E-2</v>
      </c>
      <c r="AB9" s="49">
        <f t="shared" si="19"/>
        <v>0.45709521466446457</v>
      </c>
      <c r="AC9" s="38">
        <v>0</v>
      </c>
      <c r="AD9" s="49">
        <f t="shared" si="20"/>
        <v>0</v>
      </c>
      <c r="AF9" s="38">
        <v>0</v>
      </c>
      <c r="AG9" s="49">
        <f t="shared" si="11"/>
        <v>0</v>
      </c>
    </row>
    <row r="10" spans="1:33">
      <c r="A10" s="38" t="s">
        <v>81</v>
      </c>
      <c r="B10" s="43" t="s">
        <v>211</v>
      </c>
      <c r="C10" s="38" t="s">
        <v>67</v>
      </c>
      <c r="D10" s="43">
        <v>7.7043759696</v>
      </c>
      <c r="E10" s="44">
        <v>0</v>
      </c>
      <c r="F10" s="44">
        <v>0</v>
      </c>
      <c r="G10" s="44">
        <v>0</v>
      </c>
      <c r="H10" s="45">
        <f t="shared" si="12"/>
        <v>7.7043759696</v>
      </c>
      <c r="I10" s="46">
        <f t="shared" si="13"/>
        <v>0</v>
      </c>
      <c r="J10" s="46">
        <f t="shared" si="14"/>
        <v>0</v>
      </c>
      <c r="K10" s="46">
        <f t="shared" si="15"/>
        <v>0</v>
      </c>
      <c r="L10" s="46">
        <f t="shared" si="16"/>
        <v>100</v>
      </c>
      <c r="M10" s="38">
        <v>6.0664917598405498E-2</v>
      </c>
      <c r="N10" s="43">
        <v>1.8242903724303799E-2</v>
      </c>
      <c r="O10" s="43">
        <v>6.7009233627397802E-2</v>
      </c>
      <c r="P10" s="45">
        <f t="shared" si="5"/>
        <v>7.5584589146498926</v>
      </c>
      <c r="Q10" s="46">
        <f t="shared" si="6"/>
        <v>0.78740858231448863</v>
      </c>
      <c r="R10" s="46">
        <f t="shared" si="7"/>
        <v>0.23678626012394541</v>
      </c>
      <c r="S10" s="46">
        <f t="shared" si="8"/>
        <v>0.86975549858682222</v>
      </c>
      <c r="T10" s="46">
        <f t="shared" si="9"/>
        <v>98.10604965897474</v>
      </c>
      <c r="U10" s="47"/>
      <c r="V10" s="48">
        <f t="shared" si="17"/>
        <v>100</v>
      </c>
      <c r="W10" s="48">
        <f t="shared" si="18"/>
        <v>100</v>
      </c>
      <c r="Y10" s="38">
        <v>0</v>
      </c>
      <c r="Z10" s="49">
        <f t="shared" si="10"/>
        <v>0</v>
      </c>
      <c r="AA10" s="38">
        <v>0</v>
      </c>
      <c r="AB10" s="49">
        <f t="shared" si="19"/>
        <v>0</v>
      </c>
      <c r="AC10" s="38">
        <v>0</v>
      </c>
      <c r="AD10" s="49">
        <f t="shared" si="20"/>
        <v>0</v>
      </c>
      <c r="AF10" s="38">
        <v>0</v>
      </c>
      <c r="AG10" s="49">
        <f t="shared" si="11"/>
        <v>0</v>
      </c>
    </row>
    <row r="11" spans="1:33">
      <c r="A11" s="38" t="s">
        <v>82</v>
      </c>
      <c r="B11" s="43" t="s">
        <v>212</v>
      </c>
      <c r="C11" s="38" t="s">
        <v>67</v>
      </c>
      <c r="D11" s="43">
        <v>1.9692797879999999</v>
      </c>
      <c r="E11" s="44">
        <v>0</v>
      </c>
      <c r="F11" s="44">
        <v>0</v>
      </c>
      <c r="G11" s="44">
        <v>0</v>
      </c>
      <c r="H11" s="45">
        <f t="shared" si="12"/>
        <v>1.9692797879999999</v>
      </c>
      <c r="I11" s="46">
        <f t="shared" si="13"/>
        <v>0</v>
      </c>
      <c r="J11" s="46">
        <f t="shared" si="14"/>
        <v>0</v>
      </c>
      <c r="K11" s="46">
        <f t="shared" si="15"/>
        <v>0</v>
      </c>
      <c r="L11" s="46">
        <f t="shared" si="16"/>
        <v>100</v>
      </c>
      <c r="M11" s="38">
        <v>0</v>
      </c>
      <c r="N11" s="43">
        <v>0</v>
      </c>
      <c r="O11" s="43">
        <v>0</v>
      </c>
      <c r="P11" s="45">
        <f t="shared" si="5"/>
        <v>1.9692797879999999</v>
      </c>
      <c r="Q11" s="46">
        <f t="shared" si="6"/>
        <v>0</v>
      </c>
      <c r="R11" s="46">
        <f t="shared" si="7"/>
        <v>0</v>
      </c>
      <c r="S11" s="46">
        <f t="shared" si="8"/>
        <v>0</v>
      </c>
      <c r="T11" s="46">
        <f t="shared" si="9"/>
        <v>100</v>
      </c>
      <c r="U11" s="47"/>
      <c r="V11" s="48">
        <f t="shared" si="17"/>
        <v>100</v>
      </c>
      <c r="W11" s="48">
        <f t="shared" si="18"/>
        <v>100</v>
      </c>
      <c r="Y11" s="38">
        <v>0</v>
      </c>
      <c r="Z11" s="49">
        <f t="shared" si="10"/>
        <v>0</v>
      </c>
      <c r="AA11" s="38">
        <v>0</v>
      </c>
      <c r="AB11" s="49">
        <f t="shared" si="19"/>
        <v>0</v>
      </c>
      <c r="AC11" s="38">
        <v>0</v>
      </c>
      <c r="AD11" s="49">
        <f t="shared" si="20"/>
        <v>0</v>
      </c>
      <c r="AF11" s="38">
        <v>0</v>
      </c>
      <c r="AG11" s="49">
        <f t="shared" si="11"/>
        <v>0</v>
      </c>
    </row>
    <row r="12" spans="1:33">
      <c r="A12" s="38" t="s">
        <v>83</v>
      </c>
      <c r="B12" s="43" t="s">
        <v>213</v>
      </c>
      <c r="C12" s="38" t="s">
        <v>67</v>
      </c>
      <c r="D12" s="43">
        <v>13.510099483099999</v>
      </c>
      <c r="E12" s="44">
        <v>0</v>
      </c>
      <c r="F12" s="44">
        <v>0</v>
      </c>
      <c r="G12" s="44">
        <v>4.3957558347828998E-4</v>
      </c>
      <c r="H12" s="45">
        <f t="shared" si="12"/>
        <v>13.509659907516522</v>
      </c>
      <c r="I12" s="46">
        <f t="shared" si="13"/>
        <v>0</v>
      </c>
      <c r="J12" s="46">
        <f t="shared" si="14"/>
        <v>0</v>
      </c>
      <c r="K12" s="46">
        <f t="shared" si="15"/>
        <v>3.2536813220965699E-3</v>
      </c>
      <c r="L12" s="46">
        <f t="shared" si="16"/>
        <v>99.996746318677907</v>
      </c>
      <c r="M12" s="38">
        <v>0.19384572060796201</v>
      </c>
      <c r="N12" s="43">
        <v>0.128907078011019</v>
      </c>
      <c r="O12" s="43">
        <v>0.39523349045742201</v>
      </c>
      <c r="P12" s="45">
        <f t="shared" si="5"/>
        <v>12.792113194023596</v>
      </c>
      <c r="Q12" s="46">
        <f t="shared" si="6"/>
        <v>1.4348208231215969</v>
      </c>
      <c r="R12" s="46">
        <f t="shared" si="7"/>
        <v>0.95415343293564148</v>
      </c>
      <c r="S12" s="46">
        <f t="shared" si="8"/>
        <v>2.9254669142283216</v>
      </c>
      <c r="T12" s="46">
        <f t="shared" si="9"/>
        <v>94.685558829714438</v>
      </c>
      <c r="U12" s="47"/>
      <c r="V12" s="48">
        <f t="shared" si="17"/>
        <v>100</v>
      </c>
      <c r="W12" s="48">
        <f t="shared" si="18"/>
        <v>100</v>
      </c>
      <c r="Y12" s="38">
        <v>0</v>
      </c>
      <c r="Z12" s="49">
        <f t="shared" si="10"/>
        <v>0</v>
      </c>
      <c r="AA12" s="38">
        <v>0</v>
      </c>
      <c r="AB12" s="49">
        <f t="shared" si="19"/>
        <v>0</v>
      </c>
      <c r="AC12" s="38">
        <v>0</v>
      </c>
      <c r="AD12" s="49">
        <f t="shared" si="20"/>
        <v>0</v>
      </c>
      <c r="AF12" s="38">
        <v>0</v>
      </c>
      <c r="AG12" s="49">
        <f t="shared" si="11"/>
        <v>0</v>
      </c>
    </row>
    <row r="13" spans="1:33">
      <c r="A13" s="38" t="s">
        <v>84</v>
      </c>
      <c r="B13" s="43" t="s">
        <v>214</v>
      </c>
      <c r="C13" s="38" t="s">
        <v>67</v>
      </c>
      <c r="D13" s="43">
        <v>2.4542248215</v>
      </c>
      <c r="E13" s="44">
        <v>0</v>
      </c>
      <c r="F13" s="44">
        <v>0</v>
      </c>
      <c r="G13" s="44">
        <v>0</v>
      </c>
      <c r="H13" s="45">
        <f t="shared" si="12"/>
        <v>2.4542248215</v>
      </c>
      <c r="I13" s="46">
        <f t="shared" si="13"/>
        <v>0</v>
      </c>
      <c r="J13" s="46">
        <f t="shared" si="14"/>
        <v>0</v>
      </c>
      <c r="K13" s="46">
        <f t="shared" si="15"/>
        <v>0</v>
      </c>
      <c r="L13" s="46">
        <f t="shared" si="16"/>
        <v>100</v>
      </c>
      <c r="M13" s="38">
        <v>0</v>
      </c>
      <c r="N13" s="43">
        <v>3.8702160695527302E-2</v>
      </c>
      <c r="O13" s="43">
        <v>8.5596074521751705E-2</v>
      </c>
      <c r="P13" s="45">
        <f t="shared" si="5"/>
        <v>2.329926586282721</v>
      </c>
      <c r="Q13" s="46">
        <f t="shared" si="6"/>
        <v>0</v>
      </c>
      <c r="R13" s="46">
        <f t="shared" si="7"/>
        <v>1.5769606906621085</v>
      </c>
      <c r="S13" s="46">
        <f t="shared" si="8"/>
        <v>3.4877030731616578</v>
      </c>
      <c r="T13" s="46">
        <f t="shared" si="9"/>
        <v>94.935336236176241</v>
      </c>
      <c r="U13" s="47"/>
      <c r="V13" s="48">
        <f t="shared" si="17"/>
        <v>100</v>
      </c>
      <c r="W13" s="48">
        <f t="shared" si="18"/>
        <v>100</v>
      </c>
      <c r="Y13" s="38">
        <v>0</v>
      </c>
      <c r="Z13" s="49">
        <f t="shared" si="10"/>
        <v>0</v>
      </c>
      <c r="AA13" s="38">
        <v>0</v>
      </c>
      <c r="AB13" s="49">
        <f t="shared" si="19"/>
        <v>0</v>
      </c>
      <c r="AC13" s="38">
        <v>0</v>
      </c>
      <c r="AD13" s="49">
        <f t="shared" si="20"/>
        <v>0</v>
      </c>
      <c r="AF13" s="38">
        <v>0</v>
      </c>
      <c r="AG13" s="49">
        <f t="shared" si="11"/>
        <v>0</v>
      </c>
    </row>
    <row r="14" spans="1:33">
      <c r="A14" s="38" t="s">
        <v>85</v>
      </c>
      <c r="B14" s="43" t="s">
        <v>215</v>
      </c>
      <c r="C14" s="38" t="s">
        <v>67</v>
      </c>
      <c r="D14" s="43">
        <v>1.3583242168</v>
      </c>
      <c r="E14" s="44">
        <v>0</v>
      </c>
      <c r="F14" s="44">
        <v>0</v>
      </c>
      <c r="G14" s="44">
        <v>0</v>
      </c>
      <c r="H14" s="45">
        <f t="shared" si="12"/>
        <v>1.3583242168</v>
      </c>
      <c r="I14" s="46">
        <f t="shared" si="13"/>
        <v>0</v>
      </c>
      <c r="J14" s="46">
        <f t="shared" si="14"/>
        <v>0</v>
      </c>
      <c r="K14" s="46">
        <f t="shared" si="15"/>
        <v>0</v>
      </c>
      <c r="L14" s="46">
        <f t="shared" si="16"/>
        <v>100</v>
      </c>
      <c r="M14" s="38">
        <v>1.14236135187999E-2</v>
      </c>
      <c r="N14" s="43">
        <v>2.22683682923881E-2</v>
      </c>
      <c r="O14" s="43">
        <v>8.1431065747493994E-2</v>
      </c>
      <c r="P14" s="45">
        <f t="shared" si="5"/>
        <v>1.2432011692413181</v>
      </c>
      <c r="Q14" s="46">
        <f t="shared" si="6"/>
        <v>0.84100786671625072</v>
      </c>
      <c r="R14" s="46">
        <f t="shared" si="7"/>
        <v>1.6394000796694108</v>
      </c>
      <c r="S14" s="46">
        <f t="shared" si="8"/>
        <v>5.9949653212642326</v>
      </c>
      <c r="T14" s="46">
        <f t="shared" si="9"/>
        <v>91.524626732350114</v>
      </c>
      <c r="U14" s="47"/>
      <c r="V14" s="48">
        <f t="shared" si="17"/>
        <v>100</v>
      </c>
      <c r="W14" s="48">
        <f t="shared" si="18"/>
        <v>100.00000000000001</v>
      </c>
      <c r="Y14" s="38">
        <v>0</v>
      </c>
      <c r="Z14" s="49">
        <f t="shared" si="10"/>
        <v>0</v>
      </c>
      <c r="AA14" s="38">
        <v>0</v>
      </c>
      <c r="AB14" s="49">
        <f t="shared" si="19"/>
        <v>0</v>
      </c>
      <c r="AC14" s="38">
        <v>0</v>
      </c>
      <c r="AD14" s="49">
        <f t="shared" si="20"/>
        <v>0</v>
      </c>
      <c r="AF14" s="38">
        <v>0</v>
      </c>
      <c r="AG14" s="49">
        <f t="shared" si="11"/>
        <v>0</v>
      </c>
    </row>
    <row r="15" spans="1:33">
      <c r="A15" s="38" t="s">
        <v>86</v>
      </c>
      <c r="B15" s="43" t="s">
        <v>216</v>
      </c>
      <c r="C15" s="38" t="s">
        <v>67</v>
      </c>
      <c r="D15" s="43">
        <v>7.7043759696</v>
      </c>
      <c r="E15" s="44">
        <v>0</v>
      </c>
      <c r="F15" s="44">
        <v>0</v>
      </c>
      <c r="G15" s="44">
        <v>0</v>
      </c>
      <c r="H15" s="45">
        <f t="shared" si="12"/>
        <v>7.7043759696</v>
      </c>
      <c r="I15" s="46">
        <f t="shared" si="13"/>
        <v>0</v>
      </c>
      <c r="J15" s="46">
        <f t="shared" si="14"/>
        <v>0</v>
      </c>
      <c r="K15" s="46">
        <f t="shared" si="15"/>
        <v>0</v>
      </c>
      <c r="L15" s="46">
        <f t="shared" si="16"/>
        <v>100</v>
      </c>
      <c r="M15" s="38">
        <v>6.0664917598405498E-2</v>
      </c>
      <c r="N15" s="43">
        <v>1.8242903724303799E-2</v>
      </c>
      <c r="O15" s="43">
        <v>6.7009233627397802E-2</v>
      </c>
      <c r="P15" s="45">
        <f t="shared" si="5"/>
        <v>7.5584589146498926</v>
      </c>
      <c r="Q15" s="46">
        <f t="shared" si="6"/>
        <v>0.78740858231448863</v>
      </c>
      <c r="R15" s="46">
        <f t="shared" si="7"/>
        <v>0.23678626012394541</v>
      </c>
      <c r="S15" s="46">
        <f t="shared" si="8"/>
        <v>0.86975549858682222</v>
      </c>
      <c r="T15" s="46">
        <f t="shared" si="9"/>
        <v>98.10604965897474</v>
      </c>
      <c r="U15" s="47"/>
      <c r="V15" s="48">
        <f t="shared" si="17"/>
        <v>100</v>
      </c>
      <c r="W15" s="48">
        <f t="shared" si="18"/>
        <v>100</v>
      </c>
      <c r="Y15" s="38">
        <v>0</v>
      </c>
      <c r="Z15" s="49">
        <f t="shared" si="10"/>
        <v>0</v>
      </c>
      <c r="AA15" s="38">
        <v>0</v>
      </c>
      <c r="AB15" s="49">
        <f t="shared" si="19"/>
        <v>0</v>
      </c>
      <c r="AC15" s="38">
        <v>0</v>
      </c>
      <c r="AD15" s="49">
        <f t="shared" si="20"/>
        <v>0</v>
      </c>
      <c r="AF15" s="38">
        <v>0</v>
      </c>
      <c r="AG15" s="49">
        <f t="shared" si="11"/>
        <v>0</v>
      </c>
    </row>
    <row r="16" spans="1:33">
      <c r="A16" s="38" t="s">
        <v>87</v>
      </c>
      <c r="B16" s="43" t="s">
        <v>217</v>
      </c>
      <c r="C16" s="38" t="s">
        <v>67</v>
      </c>
      <c r="D16" s="43">
        <v>0.51905901409999999</v>
      </c>
      <c r="E16" s="44">
        <v>0</v>
      </c>
      <c r="F16" s="44">
        <v>0</v>
      </c>
      <c r="G16" s="44">
        <v>0</v>
      </c>
      <c r="H16" s="45">
        <f t="shared" si="12"/>
        <v>0.51905901409999999</v>
      </c>
      <c r="I16" s="46">
        <f t="shared" si="13"/>
        <v>0</v>
      </c>
      <c r="J16" s="46">
        <f t="shared" si="14"/>
        <v>0</v>
      </c>
      <c r="K16" s="46">
        <f t="shared" si="15"/>
        <v>0</v>
      </c>
      <c r="L16" s="46">
        <f t="shared" si="16"/>
        <v>100</v>
      </c>
      <c r="M16" s="38">
        <v>7.4397366536621198E-2</v>
      </c>
      <c r="N16" s="43">
        <v>7.1319304402592404E-3</v>
      </c>
      <c r="O16" s="43">
        <v>3.8171797484874703E-2</v>
      </c>
      <c r="P16" s="45">
        <f t="shared" si="5"/>
        <v>0.39935791963824485</v>
      </c>
      <c r="Q16" s="46">
        <f t="shared" si="6"/>
        <v>14.33312292353102</v>
      </c>
      <c r="R16" s="46">
        <f t="shared" si="7"/>
        <v>1.3740114797207297</v>
      </c>
      <c r="S16" s="46">
        <f t="shared" si="8"/>
        <v>7.3540380665695686</v>
      </c>
      <c r="T16" s="46">
        <f t="shared" si="9"/>
        <v>76.938827530178685</v>
      </c>
      <c r="U16" s="47"/>
      <c r="V16" s="48">
        <f t="shared" si="17"/>
        <v>100</v>
      </c>
      <c r="W16" s="48">
        <f t="shared" si="18"/>
        <v>100</v>
      </c>
      <c r="Y16" s="38">
        <v>0</v>
      </c>
      <c r="Z16" s="49">
        <f t="shared" si="10"/>
        <v>0</v>
      </c>
      <c r="AA16" s="38">
        <v>2.00159561521479E-2</v>
      </c>
      <c r="AB16" s="49">
        <f t="shared" si="19"/>
        <v>3.8562004720896144</v>
      </c>
      <c r="AC16" s="38">
        <v>0</v>
      </c>
      <c r="AD16" s="49">
        <f t="shared" si="20"/>
        <v>0</v>
      </c>
      <c r="AF16" s="38">
        <v>0</v>
      </c>
      <c r="AG16" s="49">
        <f t="shared" si="11"/>
        <v>0</v>
      </c>
    </row>
    <row r="17" spans="1:33">
      <c r="A17" s="38" t="s">
        <v>88</v>
      </c>
      <c r="B17" s="43" t="s">
        <v>218</v>
      </c>
      <c r="C17" s="38" t="s">
        <v>67</v>
      </c>
      <c r="D17" s="43">
        <v>2.3069460503000001</v>
      </c>
      <c r="E17" s="44">
        <v>0</v>
      </c>
      <c r="F17" s="44">
        <v>0</v>
      </c>
      <c r="G17" s="44">
        <v>0</v>
      </c>
      <c r="H17" s="45">
        <f t="shared" si="12"/>
        <v>2.3069460503000001</v>
      </c>
      <c r="I17" s="46">
        <f t="shared" si="13"/>
        <v>0</v>
      </c>
      <c r="J17" s="46">
        <f t="shared" si="14"/>
        <v>0</v>
      </c>
      <c r="K17" s="46">
        <f t="shared" si="15"/>
        <v>0</v>
      </c>
      <c r="L17" s="46">
        <f t="shared" si="16"/>
        <v>100</v>
      </c>
      <c r="M17" s="38">
        <v>0</v>
      </c>
      <c r="N17" s="43">
        <v>0</v>
      </c>
      <c r="O17" s="43">
        <v>2.6264702124654701E-2</v>
      </c>
      <c r="P17" s="45">
        <f t="shared" si="5"/>
        <v>2.2806813481753454</v>
      </c>
      <c r="Q17" s="46">
        <f t="shared" si="6"/>
        <v>0</v>
      </c>
      <c r="R17" s="46">
        <f t="shared" si="7"/>
        <v>0</v>
      </c>
      <c r="S17" s="46">
        <f t="shared" si="8"/>
        <v>1.1385052598537873</v>
      </c>
      <c r="T17" s="46">
        <f t="shared" si="9"/>
        <v>98.861494740146213</v>
      </c>
      <c r="U17" s="47"/>
      <c r="V17" s="48">
        <f t="shared" si="17"/>
        <v>100</v>
      </c>
      <c r="W17" s="48">
        <f t="shared" si="18"/>
        <v>100</v>
      </c>
      <c r="Y17" s="38">
        <v>0</v>
      </c>
      <c r="Z17" s="49">
        <f t="shared" si="10"/>
        <v>0</v>
      </c>
      <c r="AA17" s="38">
        <v>0</v>
      </c>
      <c r="AB17" s="49">
        <f t="shared" si="19"/>
        <v>0</v>
      </c>
      <c r="AC17" s="38">
        <v>0</v>
      </c>
      <c r="AD17" s="49">
        <f t="shared" si="20"/>
        <v>0</v>
      </c>
      <c r="AF17" s="38">
        <v>0</v>
      </c>
      <c r="AG17" s="49">
        <f t="shared" si="11"/>
        <v>0</v>
      </c>
    </row>
    <row r="18" spans="1:33">
      <c r="A18" s="38" t="s">
        <v>89</v>
      </c>
      <c r="B18" s="43" t="s">
        <v>217</v>
      </c>
      <c r="C18" s="38" t="s">
        <v>67</v>
      </c>
      <c r="D18" s="43">
        <v>2.5285168617</v>
      </c>
      <c r="E18" s="44">
        <v>8.0663328251461497E-2</v>
      </c>
      <c r="F18" s="44">
        <v>3.1858918338139697E-2</v>
      </c>
      <c r="G18" s="44">
        <v>9.7035224804294495E-2</v>
      </c>
      <c r="H18" s="45">
        <f t="shared" si="12"/>
        <v>2.3189593903061043</v>
      </c>
      <c r="I18" s="46">
        <f t="shared" si="13"/>
        <v>3.1901439722742864</v>
      </c>
      <c r="J18" s="46">
        <f t="shared" si="14"/>
        <v>1.2599844130254272</v>
      </c>
      <c r="K18" s="46">
        <f t="shared" si="15"/>
        <v>3.8376340800454352</v>
      </c>
      <c r="L18" s="46">
        <f t="shared" si="16"/>
        <v>91.712237534654847</v>
      </c>
      <c r="M18" s="38">
        <v>6.8621179230660495E-2</v>
      </c>
      <c r="N18" s="43">
        <v>1.33936271631524E-2</v>
      </c>
      <c r="O18" s="43">
        <v>3.6133702998174401E-2</v>
      </c>
      <c r="P18" s="45">
        <f t="shared" si="5"/>
        <v>2.4103683523080126</v>
      </c>
      <c r="Q18" s="46">
        <f t="shared" si="6"/>
        <v>2.7138905130545328</v>
      </c>
      <c r="R18" s="46">
        <f t="shared" si="7"/>
        <v>0.52970290078063587</v>
      </c>
      <c r="S18" s="46">
        <f t="shared" si="8"/>
        <v>1.4290473417638432</v>
      </c>
      <c r="T18" s="46">
        <f t="shared" si="9"/>
        <v>95.327359244400995</v>
      </c>
      <c r="U18" s="47"/>
      <c r="V18" s="48">
        <f t="shared" si="17"/>
        <v>100</v>
      </c>
      <c r="W18" s="48">
        <f t="shared" si="18"/>
        <v>100</v>
      </c>
      <c r="Y18" s="38">
        <v>1.59418985740644E-2</v>
      </c>
      <c r="Z18" s="49">
        <f t="shared" si="10"/>
        <v>0.63048417099920651</v>
      </c>
      <c r="AA18" s="38">
        <v>7.49925571428606E-2</v>
      </c>
      <c r="AB18" s="49">
        <f t="shared" si="19"/>
        <v>2.9658713484884887</v>
      </c>
      <c r="AC18" s="38">
        <v>0</v>
      </c>
      <c r="AD18" s="49">
        <f t="shared" si="20"/>
        <v>0</v>
      </c>
      <c r="AF18" s="38">
        <v>0</v>
      </c>
      <c r="AG18" s="49">
        <f t="shared" si="11"/>
        <v>0</v>
      </c>
    </row>
    <row r="19" spans="1:33">
      <c r="A19" s="38" t="s">
        <v>90</v>
      </c>
      <c r="B19" s="43" t="s">
        <v>217</v>
      </c>
      <c r="C19" s="38" t="s">
        <v>67</v>
      </c>
      <c r="D19" s="43">
        <v>2.7122212381000002</v>
      </c>
      <c r="E19" s="44">
        <v>1.5447940771235</v>
      </c>
      <c r="F19" s="44">
        <v>0.180959240986034</v>
      </c>
      <c r="G19" s="44">
        <v>0.249670756027771</v>
      </c>
      <c r="H19" s="45">
        <f t="shared" si="12"/>
        <v>0.73679716396269512</v>
      </c>
      <c r="I19" s="46">
        <f t="shared" si="13"/>
        <v>56.956787131630861</v>
      </c>
      <c r="J19" s="46">
        <f t="shared" si="14"/>
        <v>6.6719941000388996</v>
      </c>
      <c r="K19" s="46">
        <f t="shared" si="15"/>
        <v>9.2053978680099693</v>
      </c>
      <c r="L19" s="46">
        <f t="shared" si="16"/>
        <v>27.165820900320277</v>
      </c>
      <c r="M19" s="38">
        <v>7.7762465253740296E-2</v>
      </c>
      <c r="N19" s="43">
        <v>4.1395941726139203E-2</v>
      </c>
      <c r="O19" s="43">
        <v>0.16995567065952399</v>
      </c>
      <c r="P19" s="45">
        <f t="shared" si="5"/>
        <v>2.4231071604605967</v>
      </c>
      <c r="Q19" s="46">
        <f t="shared" si="6"/>
        <v>2.8671136469757696</v>
      </c>
      <c r="R19" s="46">
        <f t="shared" si="7"/>
        <v>1.5262745215850613</v>
      </c>
      <c r="S19" s="46">
        <f t="shared" si="8"/>
        <v>6.2662908273140543</v>
      </c>
      <c r="T19" s="46">
        <f t="shared" si="9"/>
        <v>89.340321004125116</v>
      </c>
      <c r="U19" s="47"/>
      <c r="V19" s="48">
        <f t="shared" si="17"/>
        <v>100</v>
      </c>
      <c r="W19" s="48">
        <f t="shared" si="18"/>
        <v>100</v>
      </c>
      <c r="Y19" s="38">
        <v>0.154637267572449</v>
      </c>
      <c r="Z19" s="49">
        <f t="shared" si="10"/>
        <v>5.7014990296579739</v>
      </c>
      <c r="AA19" s="38">
        <v>0.30371200447851499</v>
      </c>
      <c r="AB19" s="49">
        <f t="shared" si="19"/>
        <v>11.197906727228315</v>
      </c>
      <c r="AC19" s="38">
        <v>0</v>
      </c>
      <c r="AD19" s="49">
        <f t="shared" si="20"/>
        <v>0</v>
      </c>
      <c r="AF19" s="38">
        <v>0</v>
      </c>
      <c r="AG19" s="49">
        <f t="shared" si="11"/>
        <v>0</v>
      </c>
    </row>
    <row r="20" spans="1:33">
      <c r="A20" s="38" t="s">
        <v>91</v>
      </c>
      <c r="B20" s="43" t="s">
        <v>219</v>
      </c>
      <c r="C20" s="38" t="s">
        <v>67</v>
      </c>
      <c r="D20" s="43">
        <v>1.831451553</v>
      </c>
      <c r="E20" s="44">
        <v>0</v>
      </c>
      <c r="F20" s="44">
        <v>0</v>
      </c>
      <c r="G20" s="44">
        <v>0</v>
      </c>
      <c r="H20" s="45">
        <f t="shared" si="12"/>
        <v>1.831451553</v>
      </c>
      <c r="I20" s="46">
        <f t="shared" si="13"/>
        <v>0</v>
      </c>
      <c r="J20" s="46">
        <f t="shared" si="14"/>
        <v>0</v>
      </c>
      <c r="K20" s="46">
        <f t="shared" si="15"/>
        <v>0</v>
      </c>
      <c r="L20" s="46">
        <f t="shared" si="16"/>
        <v>100</v>
      </c>
      <c r="M20" s="38">
        <v>3.3973651013641901E-2</v>
      </c>
      <c r="N20" s="43">
        <v>6.0489591805810003E-3</v>
      </c>
      <c r="O20" s="43">
        <v>7.1640388276301301E-2</v>
      </c>
      <c r="P20" s="45">
        <f t="shared" si="5"/>
        <v>1.7197885545294758</v>
      </c>
      <c r="Q20" s="46">
        <f t="shared" si="6"/>
        <v>1.8550122692566742</v>
      </c>
      <c r="R20" s="46">
        <f t="shared" si="7"/>
        <v>0.33028223818820285</v>
      </c>
      <c r="S20" s="46">
        <f t="shared" si="8"/>
        <v>3.9116725833643331</v>
      </c>
      <c r="T20" s="46">
        <f t="shared" si="9"/>
        <v>93.903032909190784</v>
      </c>
      <c r="U20" s="47"/>
      <c r="V20" s="48">
        <f t="shared" si="17"/>
        <v>100</v>
      </c>
      <c r="W20" s="48">
        <f t="shared" si="18"/>
        <v>100</v>
      </c>
      <c r="Y20" s="38">
        <v>0</v>
      </c>
      <c r="Z20" s="49">
        <f t="shared" si="10"/>
        <v>0</v>
      </c>
      <c r="AA20" s="38">
        <v>0</v>
      </c>
      <c r="AB20" s="49">
        <f t="shared" si="19"/>
        <v>0</v>
      </c>
      <c r="AC20" s="38">
        <v>0</v>
      </c>
      <c r="AD20" s="49">
        <f t="shared" si="20"/>
        <v>0</v>
      </c>
      <c r="AF20" s="38">
        <v>0</v>
      </c>
      <c r="AG20" s="49">
        <f t="shared" si="11"/>
        <v>0</v>
      </c>
    </row>
    <row r="21" spans="1:33">
      <c r="A21" s="38" t="s">
        <v>92</v>
      </c>
      <c r="B21" s="43" t="s">
        <v>220</v>
      </c>
      <c r="C21" s="38" t="s">
        <v>67</v>
      </c>
      <c r="D21" s="43">
        <v>1.4612865077999999</v>
      </c>
      <c r="E21" s="44">
        <v>0</v>
      </c>
      <c r="F21" s="44">
        <v>0</v>
      </c>
      <c r="G21" s="44">
        <v>0</v>
      </c>
      <c r="H21" s="45">
        <f t="shared" si="12"/>
        <v>1.4612865077999999</v>
      </c>
      <c r="I21" s="46">
        <f t="shared" si="13"/>
        <v>0</v>
      </c>
      <c r="J21" s="46">
        <f t="shared" si="14"/>
        <v>0</v>
      </c>
      <c r="K21" s="46">
        <f t="shared" si="15"/>
        <v>0</v>
      </c>
      <c r="L21" s="46">
        <f t="shared" si="16"/>
        <v>100</v>
      </c>
      <c r="M21" s="38">
        <v>0</v>
      </c>
      <c r="N21" s="43">
        <v>1.2810122507428599E-2</v>
      </c>
      <c r="O21" s="43">
        <v>0.13045097941640599</v>
      </c>
      <c r="P21" s="45">
        <f t="shared" si="5"/>
        <v>1.3180254058761653</v>
      </c>
      <c r="Q21" s="46">
        <f t="shared" si="6"/>
        <v>0</v>
      </c>
      <c r="R21" s="46">
        <f t="shared" si="7"/>
        <v>0.87663318856714345</v>
      </c>
      <c r="S21" s="46">
        <f t="shared" si="8"/>
        <v>8.9271322714669346</v>
      </c>
      <c r="T21" s="46">
        <f t="shared" si="9"/>
        <v>90.196234539965928</v>
      </c>
      <c r="U21" s="47"/>
      <c r="V21" s="48">
        <f t="shared" si="17"/>
        <v>100</v>
      </c>
      <c r="W21" s="48">
        <f t="shared" si="18"/>
        <v>100</v>
      </c>
      <c r="Y21" s="38">
        <v>0</v>
      </c>
      <c r="Z21" s="49">
        <f t="shared" si="10"/>
        <v>0</v>
      </c>
      <c r="AA21" s="38">
        <v>0</v>
      </c>
      <c r="AB21" s="49">
        <f t="shared" si="19"/>
        <v>0</v>
      </c>
      <c r="AC21" s="38">
        <v>0</v>
      </c>
      <c r="AD21" s="49">
        <f t="shared" si="20"/>
        <v>0</v>
      </c>
      <c r="AF21" s="38">
        <v>0</v>
      </c>
      <c r="AG21" s="49">
        <f t="shared" si="11"/>
        <v>0</v>
      </c>
    </row>
    <row r="22" spans="1:33">
      <c r="A22" s="38" t="s">
        <v>93</v>
      </c>
      <c r="B22" s="43" t="s">
        <v>221</v>
      </c>
      <c r="C22" s="38" t="s">
        <v>67</v>
      </c>
      <c r="D22" s="43">
        <v>1.5162749679</v>
      </c>
      <c r="E22" s="44">
        <v>3.6863351183698899E-2</v>
      </c>
      <c r="F22" s="44">
        <v>1.1974165256837199E-2</v>
      </c>
      <c r="G22" s="44">
        <v>3.5148323062636197E-2</v>
      </c>
      <c r="H22" s="45">
        <f t="shared" si="12"/>
        <v>1.4322891283968278</v>
      </c>
      <c r="I22" s="46">
        <f t="shared" si="13"/>
        <v>2.4311785107653425</v>
      </c>
      <c r="J22" s="46">
        <f t="shared" si="14"/>
        <v>0.78970935419590127</v>
      </c>
      <c r="K22" s="46">
        <f t="shared" si="15"/>
        <v>2.3180705219526034</v>
      </c>
      <c r="L22" s="46">
        <f t="shared" si="16"/>
        <v>94.461041613086152</v>
      </c>
      <c r="M22" s="38">
        <v>2.0858141347162E-7</v>
      </c>
      <c r="N22" s="43">
        <v>0</v>
      </c>
      <c r="O22" s="43">
        <v>3.5916951920766098E-2</v>
      </c>
      <c r="P22" s="45">
        <f t="shared" si="5"/>
        <v>1.4803578073978205</v>
      </c>
      <c r="Q22" s="46">
        <f t="shared" si="6"/>
        <v>1.3756173378005417E-5</v>
      </c>
      <c r="R22" s="46">
        <f t="shared" si="7"/>
        <v>0</v>
      </c>
      <c r="S22" s="46">
        <f t="shared" si="8"/>
        <v>2.3687624396061957</v>
      </c>
      <c r="T22" s="46">
        <f t="shared" si="9"/>
        <v>97.63122380422044</v>
      </c>
      <c r="U22" s="47"/>
      <c r="V22" s="48">
        <f t="shared" si="17"/>
        <v>100</v>
      </c>
      <c r="W22" s="48">
        <f t="shared" si="18"/>
        <v>100.00000000000001</v>
      </c>
      <c r="Y22" s="38">
        <v>8.7716342879945904E-3</v>
      </c>
      <c r="Z22" s="49">
        <f t="shared" si="10"/>
        <v>0.57849891831578981</v>
      </c>
      <c r="AA22" s="38">
        <v>3.31714602324715E-2</v>
      </c>
      <c r="AB22" s="49">
        <f t="shared" si="19"/>
        <v>2.1876942464078977</v>
      </c>
      <c r="AC22" s="38">
        <v>0</v>
      </c>
      <c r="AD22" s="49">
        <f t="shared" si="20"/>
        <v>0</v>
      </c>
      <c r="AF22" s="38">
        <v>0</v>
      </c>
      <c r="AG22" s="49">
        <f t="shared" si="11"/>
        <v>0</v>
      </c>
    </row>
    <row r="23" spans="1:33">
      <c r="A23" s="38" t="s">
        <v>94</v>
      </c>
      <c r="B23" s="43" t="s">
        <v>222</v>
      </c>
      <c r="C23" s="38" t="s">
        <v>67</v>
      </c>
      <c r="D23" s="43">
        <v>0.54757862450000006</v>
      </c>
      <c r="E23" s="44">
        <v>0</v>
      </c>
      <c r="F23" s="44">
        <v>0</v>
      </c>
      <c r="G23" s="44">
        <v>0</v>
      </c>
      <c r="H23" s="45">
        <f t="shared" si="12"/>
        <v>0.54757862450000006</v>
      </c>
      <c r="I23" s="46">
        <f t="shared" si="13"/>
        <v>0</v>
      </c>
      <c r="J23" s="46">
        <f t="shared" si="14"/>
        <v>0</v>
      </c>
      <c r="K23" s="46">
        <f t="shared" si="15"/>
        <v>0</v>
      </c>
      <c r="L23" s="46">
        <f t="shared" si="16"/>
        <v>100</v>
      </c>
      <c r="M23" s="38">
        <v>0</v>
      </c>
      <c r="N23" s="43">
        <v>0</v>
      </c>
      <c r="O23" s="43">
        <v>2.6565447525178702E-2</v>
      </c>
      <c r="P23" s="45">
        <f t="shared" si="5"/>
        <v>0.5210131769748213</v>
      </c>
      <c r="Q23" s="46">
        <f t="shared" si="6"/>
        <v>0</v>
      </c>
      <c r="R23" s="46">
        <f t="shared" si="7"/>
        <v>0</v>
      </c>
      <c r="S23" s="46">
        <f t="shared" si="8"/>
        <v>4.8514398365049214</v>
      </c>
      <c r="T23" s="46">
        <f t="shared" si="9"/>
        <v>95.148560163495063</v>
      </c>
      <c r="U23" s="47"/>
      <c r="V23" s="48">
        <f t="shared" si="17"/>
        <v>100</v>
      </c>
      <c r="W23" s="48">
        <f t="shared" si="18"/>
        <v>99.999999999999986</v>
      </c>
      <c r="Y23" s="38">
        <v>0</v>
      </c>
      <c r="Z23" s="49">
        <f t="shared" si="10"/>
        <v>0</v>
      </c>
      <c r="AA23" s="38">
        <v>0</v>
      </c>
      <c r="AB23" s="49">
        <f t="shared" si="19"/>
        <v>0</v>
      </c>
      <c r="AC23" s="38">
        <v>0</v>
      </c>
      <c r="AD23" s="49">
        <f t="shared" si="20"/>
        <v>0</v>
      </c>
      <c r="AF23" s="38">
        <v>0</v>
      </c>
      <c r="AG23" s="49">
        <f t="shared" si="11"/>
        <v>0</v>
      </c>
    </row>
    <row r="24" spans="1:33">
      <c r="A24" s="38" t="s">
        <v>95</v>
      </c>
      <c r="B24" s="43" t="s">
        <v>223</v>
      </c>
      <c r="C24" s="38" t="s">
        <v>67</v>
      </c>
      <c r="D24" s="43">
        <v>0.38624646109999999</v>
      </c>
      <c r="E24" s="44">
        <v>0</v>
      </c>
      <c r="F24" s="44">
        <v>0</v>
      </c>
      <c r="G24" s="44">
        <v>0</v>
      </c>
      <c r="H24" s="45">
        <f t="shared" si="12"/>
        <v>0.38624646109999999</v>
      </c>
      <c r="I24" s="46">
        <f t="shared" si="13"/>
        <v>0</v>
      </c>
      <c r="J24" s="46">
        <f t="shared" si="14"/>
        <v>0</v>
      </c>
      <c r="K24" s="46">
        <f t="shared" si="15"/>
        <v>0</v>
      </c>
      <c r="L24" s="46">
        <f t="shared" si="16"/>
        <v>100</v>
      </c>
      <c r="M24" s="38">
        <v>0</v>
      </c>
      <c r="N24" s="43">
        <v>0</v>
      </c>
      <c r="O24" s="43">
        <v>0</v>
      </c>
      <c r="P24" s="45">
        <f t="shared" si="5"/>
        <v>0.38624646109999999</v>
      </c>
      <c r="Q24" s="46">
        <f t="shared" si="6"/>
        <v>0</v>
      </c>
      <c r="R24" s="46">
        <f t="shared" si="7"/>
        <v>0</v>
      </c>
      <c r="S24" s="46">
        <f t="shared" si="8"/>
        <v>0</v>
      </c>
      <c r="T24" s="46">
        <f t="shared" si="9"/>
        <v>100</v>
      </c>
      <c r="U24" s="47"/>
      <c r="V24" s="48">
        <f t="shared" si="17"/>
        <v>100</v>
      </c>
      <c r="W24" s="48">
        <f t="shared" si="18"/>
        <v>100</v>
      </c>
      <c r="Y24" s="38">
        <v>0</v>
      </c>
      <c r="Z24" s="49">
        <f t="shared" si="10"/>
        <v>0</v>
      </c>
      <c r="AA24" s="38">
        <v>0</v>
      </c>
      <c r="AB24" s="49">
        <f t="shared" si="19"/>
        <v>0</v>
      </c>
      <c r="AC24" s="38">
        <v>0</v>
      </c>
      <c r="AD24" s="49">
        <f t="shared" si="20"/>
        <v>0</v>
      </c>
      <c r="AF24" s="38">
        <v>0</v>
      </c>
      <c r="AG24" s="49">
        <f t="shared" si="11"/>
        <v>0</v>
      </c>
    </row>
    <row r="25" spans="1:33">
      <c r="A25" s="38" t="s">
        <v>96</v>
      </c>
      <c r="B25" s="43" t="s">
        <v>224</v>
      </c>
      <c r="C25" s="38" t="s">
        <v>67</v>
      </c>
      <c r="D25" s="43">
        <v>0.1026180475</v>
      </c>
      <c r="E25" s="44">
        <v>0</v>
      </c>
      <c r="F25" s="44">
        <v>0</v>
      </c>
      <c r="G25" s="44">
        <v>0</v>
      </c>
      <c r="H25" s="45">
        <f t="shared" si="12"/>
        <v>0.1026180475</v>
      </c>
      <c r="I25" s="46">
        <f t="shared" si="13"/>
        <v>0</v>
      </c>
      <c r="J25" s="46">
        <f t="shared" si="14"/>
        <v>0</v>
      </c>
      <c r="K25" s="46">
        <f t="shared" si="15"/>
        <v>0</v>
      </c>
      <c r="L25" s="46">
        <f t="shared" si="16"/>
        <v>100</v>
      </c>
      <c r="M25" s="38">
        <v>0</v>
      </c>
      <c r="N25" s="43">
        <v>0</v>
      </c>
      <c r="O25" s="43">
        <v>0</v>
      </c>
      <c r="P25" s="45">
        <f t="shared" si="5"/>
        <v>0.1026180475</v>
      </c>
      <c r="Q25" s="46">
        <f t="shared" si="6"/>
        <v>0</v>
      </c>
      <c r="R25" s="46">
        <f t="shared" si="7"/>
        <v>0</v>
      </c>
      <c r="S25" s="46">
        <f t="shared" si="8"/>
        <v>0</v>
      </c>
      <c r="T25" s="46">
        <f t="shared" si="9"/>
        <v>100</v>
      </c>
      <c r="U25" s="47"/>
      <c r="V25" s="48">
        <f t="shared" si="17"/>
        <v>100</v>
      </c>
      <c r="W25" s="48">
        <f t="shared" si="18"/>
        <v>100</v>
      </c>
      <c r="Y25" s="38">
        <v>0</v>
      </c>
      <c r="Z25" s="49">
        <f t="shared" si="10"/>
        <v>0</v>
      </c>
      <c r="AA25" s="38">
        <v>0</v>
      </c>
      <c r="AB25" s="49">
        <f t="shared" si="19"/>
        <v>0</v>
      </c>
      <c r="AC25" s="38">
        <v>0</v>
      </c>
      <c r="AD25" s="49">
        <f t="shared" si="20"/>
        <v>0</v>
      </c>
      <c r="AF25" s="38">
        <v>0</v>
      </c>
      <c r="AG25" s="49">
        <f t="shared" si="11"/>
        <v>0</v>
      </c>
    </row>
    <row r="26" spans="1:33">
      <c r="A26" s="38" t="s">
        <v>97</v>
      </c>
      <c r="B26" s="43" t="s">
        <v>224</v>
      </c>
      <c r="C26" s="38" t="s">
        <v>67</v>
      </c>
      <c r="D26" s="43">
        <v>0.23710931160000001</v>
      </c>
      <c r="E26" s="44">
        <v>0</v>
      </c>
      <c r="F26" s="44">
        <v>0</v>
      </c>
      <c r="G26" s="44">
        <v>0</v>
      </c>
      <c r="H26" s="45">
        <f t="shared" si="12"/>
        <v>0.23710931160000001</v>
      </c>
      <c r="I26" s="46">
        <f t="shared" si="13"/>
        <v>0</v>
      </c>
      <c r="J26" s="46">
        <f t="shared" si="14"/>
        <v>0</v>
      </c>
      <c r="K26" s="46">
        <f t="shared" si="15"/>
        <v>0</v>
      </c>
      <c r="L26" s="46">
        <f t="shared" si="16"/>
        <v>100</v>
      </c>
      <c r="M26" s="38">
        <v>0</v>
      </c>
      <c r="N26" s="43">
        <v>1.0408297028256699E-2</v>
      </c>
      <c r="O26" s="43">
        <v>1.00079779159331E-2</v>
      </c>
      <c r="P26" s="45">
        <f t="shared" si="5"/>
        <v>0.21669303665581022</v>
      </c>
      <c r="Q26" s="46">
        <f t="shared" si="6"/>
        <v>0</v>
      </c>
      <c r="R26" s="46">
        <f t="shared" si="7"/>
        <v>4.3896618644042738</v>
      </c>
      <c r="S26" s="46">
        <f t="shared" si="8"/>
        <v>4.2208287175226653</v>
      </c>
      <c r="T26" s="46">
        <f t="shared" si="9"/>
        <v>91.389509418073061</v>
      </c>
      <c r="U26" s="47"/>
      <c r="V26" s="48">
        <f>SUM(I26:L26)</f>
        <v>100</v>
      </c>
      <c r="W26" s="48">
        <f t="shared" si="18"/>
        <v>100</v>
      </c>
      <c r="Y26" s="38">
        <v>0</v>
      </c>
      <c r="Z26" s="49">
        <f t="shared" si="10"/>
        <v>0</v>
      </c>
      <c r="AA26" s="38">
        <v>0</v>
      </c>
      <c r="AB26" s="49">
        <f t="shared" si="19"/>
        <v>0</v>
      </c>
      <c r="AC26" s="38">
        <v>0</v>
      </c>
      <c r="AD26" s="49">
        <f t="shared" si="20"/>
        <v>0</v>
      </c>
      <c r="AF26" s="38">
        <v>0</v>
      </c>
      <c r="AG26" s="49">
        <f t="shared" si="11"/>
        <v>0</v>
      </c>
    </row>
    <row r="27" spans="1:33">
      <c r="A27" s="38" t="s">
        <v>98</v>
      </c>
      <c r="B27" s="43" t="s">
        <v>225</v>
      </c>
      <c r="C27" s="38" t="s">
        <v>67</v>
      </c>
      <c r="D27" s="43">
        <v>0.65101062399999998</v>
      </c>
      <c r="E27" s="44">
        <v>0</v>
      </c>
      <c r="F27" s="44">
        <v>0</v>
      </c>
      <c r="G27" s="44">
        <v>0</v>
      </c>
      <c r="H27" s="45">
        <f t="shared" si="12"/>
        <v>0.65101062399999998</v>
      </c>
      <c r="I27" s="46">
        <f t="shared" si="13"/>
        <v>0</v>
      </c>
      <c r="J27" s="46">
        <f t="shared" si="14"/>
        <v>0</v>
      </c>
      <c r="K27" s="46">
        <f t="shared" si="15"/>
        <v>0</v>
      </c>
      <c r="L27" s="46">
        <f t="shared" si="16"/>
        <v>100</v>
      </c>
      <c r="M27" s="38">
        <v>2.0816594876913098E-2</v>
      </c>
      <c r="N27" s="43">
        <v>4.8038295813898901E-3</v>
      </c>
      <c r="O27" s="43">
        <v>2.04162757157242E-2</v>
      </c>
      <c r="P27" s="45">
        <f t="shared" si="5"/>
        <v>0.60497392382597281</v>
      </c>
      <c r="Q27" s="46">
        <f t="shared" si="6"/>
        <v>3.1975814386883337</v>
      </c>
      <c r="R27" s="46">
        <f t="shared" si="7"/>
        <v>0.73790340806940358</v>
      </c>
      <c r="S27" s="46">
        <f t="shared" si="8"/>
        <v>3.1360894834988438</v>
      </c>
      <c r="T27" s="46">
        <f t="shared" si="9"/>
        <v>92.928425669743419</v>
      </c>
      <c r="U27" s="47"/>
      <c r="V27" s="48">
        <f t="shared" si="17"/>
        <v>100</v>
      </c>
      <c r="W27" s="48">
        <f t="shared" si="18"/>
        <v>100</v>
      </c>
      <c r="Y27" s="38">
        <v>0</v>
      </c>
      <c r="Z27" s="49">
        <f t="shared" si="10"/>
        <v>0</v>
      </c>
      <c r="AA27" s="38">
        <v>0</v>
      </c>
      <c r="AB27" s="49">
        <f t="shared" si="19"/>
        <v>0</v>
      </c>
      <c r="AC27" s="38">
        <v>0</v>
      </c>
      <c r="AD27" s="49">
        <f t="shared" si="20"/>
        <v>0</v>
      </c>
      <c r="AF27" s="38">
        <v>0</v>
      </c>
      <c r="AG27" s="49">
        <f t="shared" si="11"/>
        <v>0</v>
      </c>
    </row>
    <row r="28" spans="1:33">
      <c r="A28" s="38" t="s">
        <v>99</v>
      </c>
      <c r="B28" s="43" t="s">
        <v>226</v>
      </c>
      <c r="C28" s="38" t="s">
        <v>67</v>
      </c>
      <c r="D28" s="43">
        <v>0.67394390400000004</v>
      </c>
      <c r="E28" s="44">
        <v>0.10522197183694899</v>
      </c>
      <c r="F28" s="44">
        <v>0.32561706516591898</v>
      </c>
      <c r="G28" s="44">
        <v>0.204122807775069</v>
      </c>
      <c r="H28" s="45">
        <f t="shared" si="12"/>
        <v>3.898205922206302E-2</v>
      </c>
      <c r="I28" s="46">
        <f t="shared" si="13"/>
        <v>15.612867957174814</v>
      </c>
      <c r="J28" s="46">
        <f t="shared" si="14"/>
        <v>48.315158462494082</v>
      </c>
      <c r="K28" s="46">
        <f t="shared" si="15"/>
        <v>30.28780386076005</v>
      </c>
      <c r="L28" s="46">
        <f t="shared" si="16"/>
        <v>5.7841697195710546</v>
      </c>
      <c r="M28" s="38">
        <v>0</v>
      </c>
      <c r="N28" s="43">
        <v>0</v>
      </c>
      <c r="O28" s="43">
        <v>1.9867529885904799E-2</v>
      </c>
      <c r="P28" s="45">
        <f t="shared" si="5"/>
        <v>0.65407637411409525</v>
      </c>
      <c r="Q28" s="46">
        <f t="shared" si="6"/>
        <v>0</v>
      </c>
      <c r="R28" s="46">
        <f t="shared" si="7"/>
        <v>0</v>
      </c>
      <c r="S28" s="46">
        <f t="shared" si="8"/>
        <v>2.9479500842706337</v>
      </c>
      <c r="T28" s="46">
        <f t="shared" si="9"/>
        <v>97.05204991572937</v>
      </c>
      <c r="U28" s="47"/>
      <c r="V28" s="48">
        <f t="shared" si="17"/>
        <v>100</v>
      </c>
      <c r="W28" s="48">
        <f t="shared" si="18"/>
        <v>100</v>
      </c>
      <c r="Y28" s="38">
        <v>4.3183787620799899E-2</v>
      </c>
      <c r="Z28" s="49">
        <f t="shared" si="10"/>
        <v>6.4076234482565928</v>
      </c>
      <c r="AA28" s="38">
        <v>2.78794362886093E-2</v>
      </c>
      <c r="AB28" s="49">
        <f t="shared" si="19"/>
        <v>4.1367591758214495</v>
      </c>
      <c r="AC28" s="38">
        <v>0.34852403686509198</v>
      </c>
      <c r="AD28" s="49">
        <f t="shared" si="20"/>
        <v>51.714101840899204</v>
      </c>
      <c r="AF28" s="38">
        <v>0</v>
      </c>
      <c r="AG28" s="49">
        <f t="shared" si="11"/>
        <v>0</v>
      </c>
    </row>
    <row r="29" spans="1:33">
      <c r="A29" s="38" t="s">
        <v>100</v>
      </c>
      <c r="B29" s="43" t="s">
        <v>225</v>
      </c>
      <c r="C29" s="38" t="s">
        <v>67</v>
      </c>
      <c r="D29" s="43">
        <v>0.4333679097</v>
      </c>
      <c r="E29" s="44">
        <v>0</v>
      </c>
      <c r="F29" s="44">
        <v>0</v>
      </c>
      <c r="G29" s="44">
        <v>0</v>
      </c>
      <c r="H29" s="45">
        <f t="shared" si="12"/>
        <v>0.4333679097</v>
      </c>
      <c r="I29" s="46">
        <f t="shared" si="13"/>
        <v>0</v>
      </c>
      <c r="J29" s="46">
        <f t="shared" si="14"/>
        <v>0</v>
      </c>
      <c r="K29" s="46">
        <f t="shared" si="15"/>
        <v>0</v>
      </c>
      <c r="L29" s="46">
        <f t="shared" si="16"/>
        <v>100</v>
      </c>
      <c r="M29" s="38">
        <v>1.3355136913371399E-2</v>
      </c>
      <c r="N29" s="43">
        <v>4.16930801804705E-3</v>
      </c>
      <c r="O29" s="43">
        <v>1.0476616336849201E-2</v>
      </c>
      <c r="P29" s="45">
        <f t="shared" si="5"/>
        <v>0.40536684843173232</v>
      </c>
      <c r="Q29" s="46">
        <f t="shared" si="6"/>
        <v>3.0817087777949519</v>
      </c>
      <c r="R29" s="46">
        <f t="shared" si="7"/>
        <v>0.9620712389464332</v>
      </c>
      <c r="S29" s="46">
        <f t="shared" si="8"/>
        <v>2.4174877978624822</v>
      </c>
      <c r="T29" s="46">
        <f t="shared" si="9"/>
        <v>93.538732185396128</v>
      </c>
      <c r="U29" s="47"/>
      <c r="V29" s="48">
        <f t="shared" si="17"/>
        <v>100</v>
      </c>
      <c r="W29" s="48">
        <f t="shared" si="18"/>
        <v>100</v>
      </c>
      <c r="Y29" s="38">
        <v>0</v>
      </c>
      <c r="Z29" s="49">
        <f t="shared" si="10"/>
        <v>0</v>
      </c>
      <c r="AA29" s="38">
        <v>3.2975533839343998E-2</v>
      </c>
      <c r="AB29" s="49">
        <f t="shared" si="19"/>
        <v>7.6091314334214069</v>
      </c>
      <c r="AC29" s="38">
        <v>0</v>
      </c>
      <c r="AD29" s="49">
        <f t="shared" si="20"/>
        <v>0</v>
      </c>
      <c r="AF29" s="38">
        <v>0</v>
      </c>
      <c r="AG29" s="49">
        <f t="shared" si="11"/>
        <v>0</v>
      </c>
    </row>
    <row r="30" spans="1:33">
      <c r="A30" s="38" t="s">
        <v>101</v>
      </c>
      <c r="B30" s="43" t="s">
        <v>225</v>
      </c>
      <c r="C30" s="38" t="s">
        <v>67</v>
      </c>
      <c r="D30" s="43">
        <v>0.70643061709999999</v>
      </c>
      <c r="E30" s="44">
        <v>0</v>
      </c>
      <c r="F30" s="44">
        <v>0</v>
      </c>
      <c r="G30" s="44">
        <v>0</v>
      </c>
      <c r="H30" s="45">
        <f t="shared" si="12"/>
        <v>0.70643061709999999</v>
      </c>
      <c r="I30" s="46">
        <f t="shared" si="13"/>
        <v>0</v>
      </c>
      <c r="J30" s="46">
        <f t="shared" si="14"/>
        <v>0</v>
      </c>
      <c r="K30" s="46">
        <f t="shared" si="15"/>
        <v>0</v>
      </c>
      <c r="L30" s="46">
        <f t="shared" si="16"/>
        <v>100</v>
      </c>
      <c r="M30" s="38">
        <v>1.98340810793713E-3</v>
      </c>
      <c r="N30" s="43">
        <v>2.9454244136287999E-2</v>
      </c>
      <c r="O30" s="43">
        <v>5.64814840638082E-2</v>
      </c>
      <c r="P30" s="45">
        <f t="shared" si="5"/>
        <v>0.61851148079196672</v>
      </c>
      <c r="Q30" s="46">
        <f t="shared" si="6"/>
        <v>0.28076474319294198</v>
      </c>
      <c r="R30" s="46">
        <f t="shared" si="7"/>
        <v>4.1694461456387524</v>
      </c>
      <c r="S30" s="46">
        <f t="shared" si="8"/>
        <v>7.9953335397144691</v>
      </c>
      <c r="T30" s="46">
        <f t="shared" si="9"/>
        <v>87.554455571453843</v>
      </c>
      <c r="U30" s="47"/>
      <c r="V30" s="48">
        <f t="shared" si="17"/>
        <v>100</v>
      </c>
      <c r="W30" s="48">
        <f t="shared" si="18"/>
        <v>100</v>
      </c>
      <c r="Y30" s="38">
        <v>0</v>
      </c>
      <c r="Z30" s="49">
        <f t="shared" si="10"/>
        <v>0</v>
      </c>
      <c r="AA30" s="38">
        <v>8.1118730857637295E-2</v>
      </c>
      <c r="AB30" s="49">
        <f t="shared" si="19"/>
        <v>11.482901348562926</v>
      </c>
      <c r="AC30" s="38">
        <v>0</v>
      </c>
      <c r="AD30" s="49">
        <f t="shared" si="20"/>
        <v>0</v>
      </c>
      <c r="AF30" s="38">
        <v>8.9800733158068496E-2</v>
      </c>
      <c r="AG30" s="49">
        <f t="shared" si="11"/>
        <v>12.711897104164811</v>
      </c>
    </row>
    <row r="31" spans="1:33">
      <c r="A31" s="38" t="s">
        <v>102</v>
      </c>
      <c r="B31" s="43" t="s">
        <v>227</v>
      </c>
      <c r="C31" s="38" t="s">
        <v>67</v>
      </c>
      <c r="D31" s="43">
        <v>10.813006053600001</v>
      </c>
      <c r="E31" s="44">
        <v>0</v>
      </c>
      <c r="F31" s="44">
        <v>0</v>
      </c>
      <c r="G31" s="44">
        <v>0</v>
      </c>
      <c r="H31" s="45">
        <f t="shared" si="12"/>
        <v>10.813006053600001</v>
      </c>
      <c r="I31" s="46">
        <f t="shared" si="13"/>
        <v>0</v>
      </c>
      <c r="J31" s="46">
        <f t="shared" si="14"/>
        <v>0</v>
      </c>
      <c r="K31" s="46">
        <f t="shared" si="15"/>
        <v>0</v>
      </c>
      <c r="L31" s="46">
        <f t="shared" si="16"/>
        <v>100</v>
      </c>
      <c r="M31" s="38">
        <v>8.9785217340681497E-3</v>
      </c>
      <c r="N31" s="43">
        <v>1.49479644105086E-2</v>
      </c>
      <c r="O31" s="43">
        <v>0.116275922755952</v>
      </c>
      <c r="P31" s="45">
        <f t="shared" si="5"/>
        <v>10.672803644699473</v>
      </c>
      <c r="Q31" s="46">
        <f t="shared" si="6"/>
        <v>8.3034465065141699E-2</v>
      </c>
      <c r="R31" s="46">
        <f t="shared" si="7"/>
        <v>0.13824059966684232</v>
      </c>
      <c r="S31" s="46">
        <f t="shared" si="8"/>
        <v>1.0753339282302534</v>
      </c>
      <c r="T31" s="46">
        <f t="shared" si="9"/>
        <v>98.703391007037766</v>
      </c>
      <c r="U31" s="47"/>
      <c r="V31" s="48">
        <f t="shared" si="17"/>
        <v>100</v>
      </c>
      <c r="W31" s="48">
        <f t="shared" si="18"/>
        <v>100</v>
      </c>
      <c r="Y31" s="38">
        <v>0</v>
      </c>
      <c r="Z31" s="49">
        <f t="shared" si="10"/>
        <v>0</v>
      </c>
      <c r="AA31" s="38">
        <v>0</v>
      </c>
      <c r="AB31" s="49">
        <f t="shared" si="19"/>
        <v>0</v>
      </c>
      <c r="AC31" s="38">
        <v>0</v>
      </c>
      <c r="AD31" s="49">
        <f t="shared" si="20"/>
        <v>0</v>
      </c>
      <c r="AF31" s="38">
        <v>0</v>
      </c>
      <c r="AG31" s="49">
        <f t="shared" si="11"/>
        <v>0</v>
      </c>
    </row>
    <row r="32" spans="1:33">
      <c r="A32" s="38" t="s">
        <v>103</v>
      </c>
      <c r="B32" s="43" t="s">
        <v>227</v>
      </c>
      <c r="C32" s="38" t="s">
        <v>67</v>
      </c>
      <c r="D32" s="43">
        <v>86.359591372300002</v>
      </c>
      <c r="E32" s="44">
        <v>0</v>
      </c>
      <c r="F32" s="44">
        <v>0</v>
      </c>
      <c r="G32" s="44">
        <v>0</v>
      </c>
      <c r="H32" s="45">
        <f t="shared" si="12"/>
        <v>86.359591372300002</v>
      </c>
      <c r="I32" s="46">
        <f t="shared" si="13"/>
        <v>0</v>
      </c>
      <c r="J32" s="46">
        <f t="shared" si="14"/>
        <v>0</v>
      </c>
      <c r="K32" s="46">
        <f t="shared" si="15"/>
        <v>0</v>
      </c>
      <c r="L32" s="46">
        <f t="shared" si="16"/>
        <v>100</v>
      </c>
      <c r="M32" s="38">
        <v>0.46044519927072902</v>
      </c>
      <c r="N32" s="43">
        <v>0.20927305293829701</v>
      </c>
      <c r="O32" s="43">
        <v>1.0284409403061501</v>
      </c>
      <c r="P32" s="45">
        <f t="shared" si="5"/>
        <v>84.661432179784825</v>
      </c>
      <c r="Q32" s="46">
        <f t="shared" si="6"/>
        <v>0.53317204488118697</v>
      </c>
      <c r="R32" s="46">
        <f t="shared" si="7"/>
        <v>0.24232751639144709</v>
      </c>
      <c r="S32" s="46">
        <f t="shared" si="8"/>
        <v>1.1908821289722133</v>
      </c>
      <c r="T32" s="46">
        <f t="shared" si="9"/>
        <v>98.033618309755155</v>
      </c>
      <c r="U32" s="47"/>
      <c r="V32" s="48">
        <f t="shared" si="17"/>
        <v>100</v>
      </c>
      <c r="W32" s="48">
        <f t="shared" si="18"/>
        <v>100</v>
      </c>
      <c r="Y32" s="38">
        <v>0</v>
      </c>
      <c r="Z32" s="49">
        <f t="shared" si="10"/>
        <v>0</v>
      </c>
      <c r="AA32" s="38">
        <v>0</v>
      </c>
      <c r="AB32" s="49">
        <f t="shared" si="19"/>
        <v>0</v>
      </c>
      <c r="AC32" s="38">
        <v>0</v>
      </c>
      <c r="AD32" s="49">
        <f t="shared" si="20"/>
        <v>0</v>
      </c>
      <c r="AF32" s="38">
        <v>0</v>
      </c>
      <c r="AG32" s="49">
        <f t="shared" si="11"/>
        <v>0</v>
      </c>
    </row>
    <row r="33" spans="1:33">
      <c r="A33" s="38" t="s">
        <v>104</v>
      </c>
      <c r="B33" s="43" t="s">
        <v>226</v>
      </c>
      <c r="C33" s="38" t="s">
        <v>67</v>
      </c>
      <c r="D33" s="43">
        <v>0.2942755245</v>
      </c>
      <c r="E33" s="44">
        <v>0</v>
      </c>
      <c r="F33" s="44">
        <v>0</v>
      </c>
      <c r="G33" s="44">
        <v>0</v>
      </c>
      <c r="H33" s="45">
        <f t="shared" si="12"/>
        <v>0.2942755245</v>
      </c>
      <c r="I33" s="46">
        <f t="shared" si="13"/>
        <v>0</v>
      </c>
      <c r="J33" s="46">
        <f t="shared" si="14"/>
        <v>0</v>
      </c>
      <c r="K33" s="46">
        <f t="shared" si="15"/>
        <v>0</v>
      </c>
      <c r="L33" s="46">
        <f t="shared" si="16"/>
        <v>100</v>
      </c>
      <c r="M33" s="38">
        <v>3.4427443321901403E-2</v>
      </c>
      <c r="N33" s="43">
        <v>8.3189692848415694E-3</v>
      </c>
      <c r="O33" s="43">
        <v>0.12586046096376699</v>
      </c>
      <c r="P33" s="45">
        <f t="shared" ref="P33:P61" si="21">D33-SUM(M33,N33,O33)</f>
        <v>0.12566865092949003</v>
      </c>
      <c r="Q33" s="46">
        <f t="shared" ref="Q33:Q61" si="22">M33/D33*100</f>
        <v>11.699050874311297</v>
      </c>
      <c r="R33" s="46">
        <f t="shared" ref="R33:R61" si="23">N33/D33*100</f>
        <v>2.8269321069009155</v>
      </c>
      <c r="S33" s="46">
        <f t="shared" ref="S33:S61" si="24">O33/D33*100</f>
        <v>42.769598721339463</v>
      </c>
      <c r="T33" s="46">
        <f t="shared" ref="T33:T61" si="25">P33/D33*100</f>
        <v>42.704418297448328</v>
      </c>
      <c r="U33" s="47"/>
      <c r="V33" s="48">
        <f t="shared" si="17"/>
        <v>100</v>
      </c>
      <c r="W33" s="48">
        <f t="shared" si="18"/>
        <v>100</v>
      </c>
      <c r="Y33" s="38">
        <v>0</v>
      </c>
      <c r="Z33" s="49">
        <f t="shared" si="10"/>
        <v>0</v>
      </c>
      <c r="AA33" s="38">
        <v>0</v>
      </c>
      <c r="AB33" s="49">
        <f t="shared" ref="AB33:AB61" si="26">AA33/D33*100</f>
        <v>0</v>
      </c>
      <c r="AC33" s="38">
        <v>0</v>
      </c>
      <c r="AD33" s="49">
        <f t="shared" si="20"/>
        <v>0</v>
      </c>
      <c r="AF33" s="38">
        <v>0</v>
      </c>
      <c r="AG33" s="49">
        <f t="shared" ref="AG33:AG61" si="27">AF33/D33*100</f>
        <v>0</v>
      </c>
    </row>
    <row r="34" spans="1:33">
      <c r="A34" s="38" t="s">
        <v>105</v>
      </c>
      <c r="B34" s="43" t="s">
        <v>224</v>
      </c>
      <c r="C34" s="38" t="s">
        <v>67</v>
      </c>
      <c r="D34" s="43">
        <v>0.54255528369999995</v>
      </c>
      <c r="E34" s="44">
        <v>0</v>
      </c>
      <c r="F34" s="44">
        <v>0</v>
      </c>
      <c r="G34" s="44">
        <v>0</v>
      </c>
      <c r="H34" s="45">
        <f t="shared" si="12"/>
        <v>0.54255528369999995</v>
      </c>
      <c r="I34" s="46">
        <f t="shared" si="13"/>
        <v>0</v>
      </c>
      <c r="J34" s="46">
        <f t="shared" si="14"/>
        <v>0</v>
      </c>
      <c r="K34" s="46">
        <f t="shared" si="15"/>
        <v>0</v>
      </c>
      <c r="L34" s="46">
        <f t="shared" si="16"/>
        <v>100</v>
      </c>
      <c r="M34" s="38">
        <v>2.0068396825240499E-5</v>
      </c>
      <c r="N34" s="43">
        <v>0</v>
      </c>
      <c r="O34" s="43">
        <v>7.4647587526874298E-5</v>
      </c>
      <c r="P34" s="45">
        <f t="shared" si="21"/>
        <v>0.54246056771564788</v>
      </c>
      <c r="Q34" s="46">
        <f t="shared" si="22"/>
        <v>3.6988667197898127E-3</v>
      </c>
      <c r="R34" s="46">
        <f t="shared" si="23"/>
        <v>0</v>
      </c>
      <c r="S34" s="46">
        <f t="shared" si="24"/>
        <v>1.3758521899889905E-2</v>
      </c>
      <c r="T34" s="46">
        <f t="shared" si="25"/>
        <v>99.982542611380325</v>
      </c>
      <c r="U34" s="47"/>
      <c r="V34" s="48">
        <f t="shared" si="17"/>
        <v>100</v>
      </c>
      <c r="W34" s="48">
        <f t="shared" si="18"/>
        <v>100</v>
      </c>
      <c r="Y34" s="38">
        <v>0</v>
      </c>
      <c r="Z34" s="49">
        <f t="shared" ref="Z34:Z65" si="28">Y34/D34*100</f>
        <v>0</v>
      </c>
      <c r="AA34" s="38">
        <v>0</v>
      </c>
      <c r="AB34" s="49">
        <f t="shared" si="26"/>
        <v>0</v>
      </c>
      <c r="AC34" s="38">
        <v>0</v>
      </c>
      <c r="AD34" s="49">
        <f t="shared" si="20"/>
        <v>0</v>
      </c>
      <c r="AF34" s="38">
        <v>0</v>
      </c>
      <c r="AG34" s="49">
        <f t="shared" si="27"/>
        <v>0</v>
      </c>
    </row>
    <row r="35" spans="1:33">
      <c r="A35" s="38" t="s">
        <v>106</v>
      </c>
      <c r="B35" s="43" t="s">
        <v>225</v>
      </c>
      <c r="C35" s="38" t="s">
        <v>67</v>
      </c>
      <c r="D35" s="43">
        <v>0.64051282990000002</v>
      </c>
      <c r="E35" s="44">
        <v>0</v>
      </c>
      <c r="F35" s="44">
        <v>0</v>
      </c>
      <c r="G35" s="44">
        <v>0</v>
      </c>
      <c r="H35" s="45">
        <f t="shared" si="12"/>
        <v>0.64051282990000002</v>
      </c>
      <c r="I35" s="46">
        <f t="shared" si="13"/>
        <v>0</v>
      </c>
      <c r="J35" s="46">
        <f t="shared" si="14"/>
        <v>0</v>
      </c>
      <c r="K35" s="46">
        <f t="shared" si="15"/>
        <v>0</v>
      </c>
      <c r="L35" s="46">
        <f t="shared" si="16"/>
        <v>100</v>
      </c>
      <c r="M35" s="38">
        <v>6.4008969318484702E-4</v>
      </c>
      <c r="N35" s="43">
        <v>5.3760958985782502E-2</v>
      </c>
      <c r="O35" s="43">
        <v>5.5424997627114003E-2</v>
      </c>
      <c r="P35" s="45">
        <f t="shared" si="21"/>
        <v>0.53068678359391863</v>
      </c>
      <c r="Q35" s="46">
        <f t="shared" si="22"/>
        <v>9.9933937823662472E-2</v>
      </c>
      <c r="R35" s="46">
        <f t="shared" si="23"/>
        <v>8.3934242182433607</v>
      </c>
      <c r="S35" s="46">
        <f t="shared" si="24"/>
        <v>8.6532220807766205</v>
      </c>
      <c r="T35" s="46">
        <f t="shared" si="25"/>
        <v>82.853419763156339</v>
      </c>
      <c r="U35" s="47"/>
      <c r="V35" s="48">
        <f t="shared" si="17"/>
        <v>100</v>
      </c>
      <c r="W35" s="48">
        <f t="shared" si="18"/>
        <v>99.999999999999986</v>
      </c>
      <c r="Y35" s="38">
        <v>0</v>
      </c>
      <c r="Z35" s="49">
        <f t="shared" si="28"/>
        <v>0</v>
      </c>
      <c r="AA35" s="38">
        <v>6.7509414816227797E-2</v>
      </c>
      <c r="AB35" s="49">
        <f t="shared" si="26"/>
        <v>10.539900477367127</v>
      </c>
      <c r="AC35" s="38">
        <v>0</v>
      </c>
      <c r="AD35" s="49">
        <f t="shared" si="20"/>
        <v>0</v>
      </c>
      <c r="AF35" s="38">
        <v>0</v>
      </c>
      <c r="AG35" s="49">
        <f t="shared" si="27"/>
        <v>0</v>
      </c>
    </row>
    <row r="36" spans="1:33">
      <c r="A36" s="38" t="s">
        <v>107</v>
      </c>
      <c r="B36" s="43" t="s">
        <v>228</v>
      </c>
      <c r="C36" s="38" t="s">
        <v>67</v>
      </c>
      <c r="D36" s="43">
        <v>0.33237624780000002</v>
      </c>
      <c r="E36" s="44">
        <v>1.56547455534564E-4</v>
      </c>
      <c r="F36" s="44">
        <v>7.55240442300907E-3</v>
      </c>
      <c r="G36" s="44">
        <v>4.9998490243932502E-3</v>
      </c>
      <c r="H36" s="45">
        <f t="shared" si="12"/>
        <v>0.31966744689706311</v>
      </c>
      <c r="I36" s="46">
        <f t="shared" si="13"/>
        <v>4.7099471328277021E-2</v>
      </c>
      <c r="J36" s="46">
        <f t="shared" si="14"/>
        <v>2.2722455268685628</v>
      </c>
      <c r="K36" s="46">
        <f t="shared" si="15"/>
        <v>1.5042738635769779</v>
      </c>
      <c r="L36" s="46">
        <f t="shared" si="16"/>
        <v>96.176381138226176</v>
      </c>
      <c r="M36" s="38">
        <v>0</v>
      </c>
      <c r="N36" s="43">
        <v>0</v>
      </c>
      <c r="O36" s="43">
        <v>6.2212593024263602E-4</v>
      </c>
      <c r="P36" s="45">
        <f t="shared" si="21"/>
        <v>0.33175412186975739</v>
      </c>
      <c r="Q36" s="46">
        <f t="shared" si="22"/>
        <v>0</v>
      </c>
      <c r="R36" s="46">
        <f t="shared" si="23"/>
        <v>0</v>
      </c>
      <c r="S36" s="46">
        <f t="shared" si="24"/>
        <v>0.18717520712159505</v>
      </c>
      <c r="T36" s="46">
        <f t="shared" si="25"/>
        <v>99.812824792878402</v>
      </c>
      <c r="U36" s="47"/>
      <c r="V36" s="48">
        <f t="shared" si="17"/>
        <v>100</v>
      </c>
      <c r="W36" s="48">
        <f t="shared" si="18"/>
        <v>100</v>
      </c>
      <c r="Y36" s="38">
        <v>6.8005301593298999E-3</v>
      </c>
      <c r="Z36" s="49">
        <f t="shared" si="28"/>
        <v>2.0460337356663243</v>
      </c>
      <c r="AA36" s="38">
        <v>9.7258599628414297E-3</v>
      </c>
      <c r="AB36" s="49">
        <f t="shared" si="26"/>
        <v>2.9261597443309935</v>
      </c>
      <c r="AC36" s="38">
        <v>2.64123082160949E-10</v>
      </c>
      <c r="AD36" s="49">
        <f t="shared" si="20"/>
        <v>7.9465089310436883E-8</v>
      </c>
      <c r="AF36" s="38">
        <v>0</v>
      </c>
      <c r="AG36" s="49">
        <f t="shared" si="27"/>
        <v>0</v>
      </c>
    </row>
    <row r="37" spans="1:33">
      <c r="A37" s="38" t="s">
        <v>108</v>
      </c>
      <c r="B37" s="43" t="s">
        <v>229</v>
      </c>
      <c r="C37" s="38" t="s">
        <v>67</v>
      </c>
      <c r="D37" s="43">
        <v>1.6097116574999999</v>
      </c>
      <c r="E37" s="44">
        <v>0</v>
      </c>
      <c r="F37" s="44">
        <v>0</v>
      </c>
      <c r="G37" s="44">
        <v>0</v>
      </c>
      <c r="H37" s="45">
        <f t="shared" si="12"/>
        <v>1.6097116574999999</v>
      </c>
      <c r="I37" s="46">
        <f t="shared" si="13"/>
        <v>0</v>
      </c>
      <c r="J37" s="46">
        <f t="shared" si="14"/>
        <v>0</v>
      </c>
      <c r="K37" s="46">
        <f t="shared" si="15"/>
        <v>0</v>
      </c>
      <c r="L37" s="46">
        <f t="shared" si="16"/>
        <v>100</v>
      </c>
      <c r="M37" s="38">
        <v>0</v>
      </c>
      <c r="N37" s="43">
        <v>0</v>
      </c>
      <c r="O37" s="43">
        <v>6.2014894485539398E-3</v>
      </c>
      <c r="P37" s="45">
        <f t="shared" si="21"/>
        <v>1.6035101680514459</v>
      </c>
      <c r="Q37" s="46">
        <f t="shared" si="22"/>
        <v>0</v>
      </c>
      <c r="R37" s="46">
        <f t="shared" si="23"/>
        <v>0</v>
      </c>
      <c r="S37" s="46">
        <f t="shared" si="24"/>
        <v>0.38525467711312394</v>
      </c>
      <c r="T37" s="46">
        <f t="shared" si="25"/>
        <v>99.614745322886861</v>
      </c>
      <c r="U37" s="47"/>
      <c r="V37" s="48">
        <f t="shared" si="17"/>
        <v>100</v>
      </c>
      <c r="W37" s="48">
        <f t="shared" si="18"/>
        <v>99.999999999999986</v>
      </c>
      <c r="Y37" s="38">
        <v>0</v>
      </c>
      <c r="Z37" s="49">
        <f t="shared" si="28"/>
        <v>0</v>
      </c>
      <c r="AA37" s="38">
        <v>0</v>
      </c>
      <c r="AB37" s="49">
        <f t="shared" si="26"/>
        <v>0</v>
      </c>
      <c r="AC37" s="38">
        <v>0</v>
      </c>
      <c r="AD37" s="49">
        <f t="shared" si="20"/>
        <v>0</v>
      </c>
      <c r="AF37" s="38">
        <v>0</v>
      </c>
      <c r="AG37" s="49">
        <f t="shared" si="27"/>
        <v>0</v>
      </c>
    </row>
    <row r="38" spans="1:33">
      <c r="A38" s="38" t="s">
        <v>109</v>
      </c>
      <c r="B38" s="38" t="s">
        <v>225</v>
      </c>
      <c r="C38" s="38" t="s">
        <v>67</v>
      </c>
      <c r="D38" s="43">
        <v>0.38085749250000001</v>
      </c>
      <c r="E38" s="44">
        <v>0</v>
      </c>
      <c r="F38" s="44">
        <v>0</v>
      </c>
      <c r="G38" s="44">
        <v>0</v>
      </c>
      <c r="H38" s="45">
        <f t="shared" si="12"/>
        <v>0.38085749250000001</v>
      </c>
      <c r="I38" s="46">
        <f t="shared" si="13"/>
        <v>0</v>
      </c>
      <c r="J38" s="46">
        <f t="shared" si="14"/>
        <v>0</v>
      </c>
      <c r="K38" s="46">
        <f t="shared" si="15"/>
        <v>0</v>
      </c>
      <c r="L38" s="46">
        <f t="shared" si="16"/>
        <v>100</v>
      </c>
      <c r="M38" s="38">
        <v>2.7440348522116201E-2</v>
      </c>
      <c r="N38" s="43">
        <v>7.5378189578957202E-3</v>
      </c>
      <c r="O38" s="43">
        <v>3.6620520401344198E-2</v>
      </c>
      <c r="P38" s="45">
        <f t="shared" si="21"/>
        <v>0.30925880461864386</v>
      </c>
      <c r="Q38" s="46">
        <f t="shared" si="22"/>
        <v>7.2048860958449437</v>
      </c>
      <c r="R38" s="46">
        <f t="shared" si="23"/>
        <v>1.979170452553384</v>
      </c>
      <c r="S38" s="46">
        <f t="shared" si="24"/>
        <v>9.6152816007273891</v>
      </c>
      <c r="T38" s="46">
        <f t="shared" si="25"/>
        <v>81.200661850874283</v>
      </c>
      <c r="V38" s="48">
        <f t="shared" si="17"/>
        <v>100</v>
      </c>
      <c r="W38" s="48">
        <f t="shared" si="18"/>
        <v>100</v>
      </c>
      <c r="Y38" s="38">
        <v>0</v>
      </c>
      <c r="Z38" s="49">
        <f t="shared" si="28"/>
        <v>0</v>
      </c>
      <c r="AA38" s="38">
        <v>2.40191477375155E-3</v>
      </c>
      <c r="AB38" s="49">
        <f t="shared" si="26"/>
        <v>0.63065971421096567</v>
      </c>
      <c r="AC38" s="38">
        <v>0</v>
      </c>
      <c r="AD38" s="49">
        <f t="shared" si="20"/>
        <v>0</v>
      </c>
      <c r="AF38" s="38">
        <v>2.7984365693376902E-2</v>
      </c>
      <c r="AG38" s="49">
        <f t="shared" si="27"/>
        <v>7.3477261822220559</v>
      </c>
    </row>
    <row r="39" spans="1:33">
      <c r="A39" s="38" t="s">
        <v>110</v>
      </c>
      <c r="B39" s="38" t="s">
        <v>230</v>
      </c>
      <c r="C39" s="38" t="s">
        <v>67</v>
      </c>
      <c r="D39" s="43">
        <v>0.72905502099999997</v>
      </c>
      <c r="E39" s="44">
        <v>0</v>
      </c>
      <c r="F39" s="44">
        <v>0.15749773934981201</v>
      </c>
      <c r="G39" s="44">
        <v>0.242042405686624</v>
      </c>
      <c r="H39" s="45">
        <f t="shared" si="12"/>
        <v>0.32951487596356394</v>
      </c>
      <c r="I39" s="46">
        <f t="shared" si="13"/>
        <v>0</v>
      </c>
      <c r="J39" s="46">
        <f t="shared" si="14"/>
        <v>21.602997690597075</v>
      </c>
      <c r="K39" s="46">
        <f t="shared" si="15"/>
        <v>33.199470371197677</v>
      </c>
      <c r="L39" s="46">
        <f t="shared" si="16"/>
        <v>45.197531938205245</v>
      </c>
      <c r="M39" s="38">
        <v>0.32611623385203198</v>
      </c>
      <c r="N39" s="43">
        <v>5.3434958052398798E-2</v>
      </c>
      <c r="O39" s="43">
        <v>0.113494620105573</v>
      </c>
      <c r="P39" s="45">
        <f t="shared" si="21"/>
        <v>0.23600920898999622</v>
      </c>
      <c r="Q39" s="46">
        <f t="shared" si="22"/>
        <v>44.731361071310964</v>
      </c>
      <c r="R39" s="46">
        <f t="shared" si="23"/>
        <v>7.3293450443706361</v>
      </c>
      <c r="S39" s="46">
        <f t="shared" si="24"/>
        <v>15.5673600532782</v>
      </c>
      <c r="T39" s="46">
        <f t="shared" si="25"/>
        <v>32.371933831040202</v>
      </c>
      <c r="U39" s="47"/>
      <c r="V39" s="48">
        <f t="shared" si="17"/>
        <v>100</v>
      </c>
      <c r="W39" s="48">
        <f t="shared" si="18"/>
        <v>100</v>
      </c>
      <c r="Y39" s="38">
        <v>3.0288281220369001E-2</v>
      </c>
      <c r="Z39" s="49">
        <f t="shared" si="28"/>
        <v>4.1544575303554492</v>
      </c>
      <c r="AA39" s="38">
        <v>8.3579377903311904E-3</v>
      </c>
      <c r="AB39" s="49">
        <f t="shared" si="26"/>
        <v>1.1464069994150949</v>
      </c>
      <c r="AC39" s="38">
        <v>0</v>
      </c>
      <c r="AD39" s="49">
        <f t="shared" si="20"/>
        <v>0</v>
      </c>
      <c r="AF39" s="38">
        <v>0</v>
      </c>
      <c r="AG39" s="49">
        <f t="shared" si="27"/>
        <v>0</v>
      </c>
    </row>
    <row r="40" spans="1:33">
      <c r="A40" s="38" t="s">
        <v>111</v>
      </c>
      <c r="B40" s="38" t="s">
        <v>231</v>
      </c>
      <c r="C40" s="38" t="s">
        <v>67</v>
      </c>
      <c r="D40" s="43">
        <v>0.41757450550000003</v>
      </c>
      <c r="E40" s="44">
        <v>0</v>
      </c>
      <c r="F40" s="44">
        <v>0</v>
      </c>
      <c r="G40" s="44">
        <v>8.3270696928572502E-2</v>
      </c>
      <c r="H40" s="45">
        <f t="shared" si="12"/>
        <v>0.3343038085714275</v>
      </c>
      <c r="I40" s="46">
        <f t="shared" si="13"/>
        <v>0</v>
      </c>
      <c r="J40" s="46">
        <f t="shared" si="14"/>
        <v>0</v>
      </c>
      <c r="K40" s="46">
        <f t="shared" si="15"/>
        <v>19.941518419297392</v>
      </c>
      <c r="L40" s="46">
        <f t="shared" si="16"/>
        <v>80.058481580702605</v>
      </c>
      <c r="M40" s="38">
        <v>0</v>
      </c>
      <c r="N40" s="43">
        <v>0</v>
      </c>
      <c r="O40" s="43">
        <v>8.5007051042202794E-5</v>
      </c>
      <c r="P40" s="45">
        <f t="shared" si="21"/>
        <v>0.41748949844895783</v>
      </c>
      <c r="Q40" s="46">
        <f t="shared" si="22"/>
        <v>0</v>
      </c>
      <c r="R40" s="46">
        <f t="shared" si="23"/>
        <v>0</v>
      </c>
      <c r="S40" s="46">
        <f t="shared" si="24"/>
        <v>2.035733741465277E-2</v>
      </c>
      <c r="T40" s="46">
        <f t="shared" si="25"/>
        <v>99.979642662585348</v>
      </c>
      <c r="U40" s="47"/>
      <c r="V40" s="48">
        <f t="shared" si="17"/>
        <v>100</v>
      </c>
      <c r="W40" s="48">
        <f t="shared" si="18"/>
        <v>100</v>
      </c>
      <c r="Y40" s="38">
        <v>0</v>
      </c>
      <c r="Z40" s="49">
        <f t="shared" si="28"/>
        <v>0</v>
      </c>
      <c r="AA40" s="38">
        <v>0</v>
      </c>
      <c r="AB40" s="49">
        <f t="shared" si="26"/>
        <v>0</v>
      </c>
      <c r="AC40" s="38">
        <v>0</v>
      </c>
      <c r="AD40" s="49">
        <f t="shared" si="20"/>
        <v>0</v>
      </c>
      <c r="AF40" s="38">
        <v>0</v>
      </c>
      <c r="AG40" s="49">
        <f t="shared" si="27"/>
        <v>0</v>
      </c>
    </row>
    <row r="41" spans="1:33">
      <c r="A41" s="38" t="s">
        <v>112</v>
      </c>
      <c r="B41" s="38" t="s">
        <v>232</v>
      </c>
      <c r="C41" s="38" t="s">
        <v>67</v>
      </c>
      <c r="D41" s="43">
        <v>0.5354288318</v>
      </c>
      <c r="E41" s="44">
        <v>0</v>
      </c>
      <c r="F41" s="44">
        <v>0</v>
      </c>
      <c r="G41" s="44">
        <v>0</v>
      </c>
      <c r="H41" s="45">
        <f t="shared" si="12"/>
        <v>0.5354288318</v>
      </c>
      <c r="I41" s="46">
        <f t="shared" si="13"/>
        <v>0</v>
      </c>
      <c r="J41" s="46">
        <f t="shared" si="14"/>
        <v>0</v>
      </c>
      <c r="K41" s="46">
        <f t="shared" si="15"/>
        <v>0</v>
      </c>
      <c r="L41" s="46">
        <f t="shared" si="16"/>
        <v>100</v>
      </c>
      <c r="M41" s="38">
        <v>6.1371971460175699E-6</v>
      </c>
      <c r="N41" s="43">
        <v>0</v>
      </c>
      <c r="O41" s="43">
        <v>0</v>
      </c>
      <c r="P41" s="45">
        <f t="shared" si="21"/>
        <v>0.53542269460285397</v>
      </c>
      <c r="Q41" s="46">
        <f t="shared" si="22"/>
        <v>1.1462208946398334E-3</v>
      </c>
      <c r="R41" s="46">
        <f t="shared" si="23"/>
        <v>0</v>
      </c>
      <c r="S41" s="46">
        <f t="shared" si="24"/>
        <v>0</v>
      </c>
      <c r="T41" s="46">
        <f t="shared" si="25"/>
        <v>99.99885377910536</v>
      </c>
      <c r="V41" s="48">
        <f t="shared" si="17"/>
        <v>100</v>
      </c>
      <c r="W41" s="48">
        <f t="shared" si="18"/>
        <v>100</v>
      </c>
      <c r="Y41" s="38">
        <v>0</v>
      </c>
      <c r="Z41" s="49">
        <f t="shared" si="28"/>
        <v>0</v>
      </c>
      <c r="AA41" s="38">
        <v>0</v>
      </c>
      <c r="AB41" s="49">
        <f t="shared" si="26"/>
        <v>0</v>
      </c>
      <c r="AC41" s="38">
        <v>0</v>
      </c>
      <c r="AD41" s="49">
        <f t="shared" si="20"/>
        <v>0</v>
      </c>
      <c r="AF41" s="38">
        <v>0</v>
      </c>
      <c r="AG41" s="49">
        <f t="shared" si="27"/>
        <v>0</v>
      </c>
    </row>
    <row r="42" spans="1:33">
      <c r="A42" s="38" t="s">
        <v>113</v>
      </c>
      <c r="B42" s="38" t="s">
        <v>233</v>
      </c>
      <c r="C42" s="38" t="s">
        <v>67</v>
      </c>
      <c r="D42" s="43">
        <v>13.033025503699999</v>
      </c>
      <c r="E42" s="44">
        <v>0</v>
      </c>
      <c r="F42" s="44">
        <v>0</v>
      </c>
      <c r="G42" s="44">
        <v>0</v>
      </c>
      <c r="H42" s="45">
        <f t="shared" si="12"/>
        <v>13.033025503699999</v>
      </c>
      <c r="I42" s="46">
        <f t="shared" si="13"/>
        <v>0</v>
      </c>
      <c r="J42" s="46">
        <f t="shared" si="14"/>
        <v>0</v>
      </c>
      <c r="K42" s="46">
        <f t="shared" si="15"/>
        <v>0</v>
      </c>
      <c r="L42" s="46">
        <f t="shared" si="16"/>
        <v>100</v>
      </c>
      <c r="M42" s="38">
        <v>0.12778800428364101</v>
      </c>
      <c r="N42" s="43">
        <v>1.27355508975419E-2</v>
      </c>
      <c r="O42" s="43">
        <v>3.1644466423807603E-2</v>
      </c>
      <c r="P42" s="45">
        <f t="shared" si="21"/>
        <v>12.860857482095009</v>
      </c>
      <c r="Q42" s="46">
        <f t="shared" si="22"/>
        <v>0.98049377903360013</v>
      </c>
      <c r="R42" s="46">
        <f t="shared" si="23"/>
        <v>9.771753223322055E-2</v>
      </c>
      <c r="S42" s="46">
        <f t="shared" si="24"/>
        <v>0.2428021522310681</v>
      </c>
      <c r="T42" s="46">
        <f t="shared" si="25"/>
        <v>98.678986536502109</v>
      </c>
      <c r="V42" s="48">
        <f t="shared" si="17"/>
        <v>100</v>
      </c>
      <c r="W42" s="48">
        <f t="shared" si="18"/>
        <v>100</v>
      </c>
      <c r="Y42" s="38">
        <v>0</v>
      </c>
      <c r="Z42" s="49">
        <f t="shared" si="28"/>
        <v>0</v>
      </c>
      <c r="AA42" s="38">
        <v>0</v>
      </c>
      <c r="AB42" s="49">
        <f t="shared" si="26"/>
        <v>0</v>
      </c>
      <c r="AC42" s="38">
        <v>0</v>
      </c>
      <c r="AD42" s="49">
        <f t="shared" si="20"/>
        <v>0</v>
      </c>
      <c r="AF42" s="38">
        <v>0</v>
      </c>
      <c r="AG42" s="49">
        <f t="shared" si="27"/>
        <v>0</v>
      </c>
    </row>
    <row r="43" spans="1:33">
      <c r="A43" s="38" t="s">
        <v>114</v>
      </c>
      <c r="B43" s="38" t="s">
        <v>234</v>
      </c>
      <c r="C43" s="38" t="s">
        <v>67</v>
      </c>
      <c r="D43" s="43">
        <v>3.1924637783000001</v>
      </c>
      <c r="E43" s="44">
        <v>0</v>
      </c>
      <c r="F43" s="44">
        <v>0</v>
      </c>
      <c r="G43" s="44">
        <v>0</v>
      </c>
      <c r="H43" s="45">
        <f t="shared" si="12"/>
        <v>3.1924637783000001</v>
      </c>
      <c r="I43" s="46">
        <f t="shared" si="13"/>
        <v>0</v>
      </c>
      <c r="J43" s="46">
        <f t="shared" si="14"/>
        <v>0</v>
      </c>
      <c r="K43" s="46">
        <f t="shared" si="15"/>
        <v>0</v>
      </c>
      <c r="L43" s="46">
        <f t="shared" si="16"/>
        <v>100</v>
      </c>
      <c r="M43" s="38">
        <v>2.7697562608918799E-2</v>
      </c>
      <c r="N43" s="43">
        <v>4.4611968931668397E-2</v>
      </c>
      <c r="O43" s="43">
        <v>0.237668939420872</v>
      </c>
      <c r="P43" s="45">
        <f t="shared" si="21"/>
        <v>2.8824853073385408</v>
      </c>
      <c r="Q43" s="46">
        <f t="shared" si="22"/>
        <v>0.86759207096369517</v>
      </c>
      <c r="R43" s="46">
        <f t="shared" si="23"/>
        <v>1.3974150383445996</v>
      </c>
      <c r="S43" s="46">
        <f t="shared" si="24"/>
        <v>7.4446871108254724</v>
      </c>
      <c r="T43" s="46">
        <f t="shared" si="25"/>
        <v>90.29030577986623</v>
      </c>
      <c r="V43" s="48">
        <f t="shared" si="17"/>
        <v>100</v>
      </c>
      <c r="W43" s="48">
        <f t="shared" si="18"/>
        <v>100</v>
      </c>
      <c r="Y43" s="38">
        <v>0</v>
      </c>
      <c r="Z43" s="49">
        <f t="shared" si="28"/>
        <v>0</v>
      </c>
      <c r="AA43" s="38">
        <v>0</v>
      </c>
      <c r="AB43" s="49">
        <f t="shared" si="26"/>
        <v>0</v>
      </c>
      <c r="AC43" s="38">
        <v>0</v>
      </c>
      <c r="AD43" s="49">
        <f t="shared" si="20"/>
        <v>0</v>
      </c>
      <c r="AF43" s="38">
        <v>0</v>
      </c>
      <c r="AG43" s="49">
        <f t="shared" si="27"/>
        <v>0</v>
      </c>
    </row>
    <row r="44" spans="1:33">
      <c r="A44" s="38" t="s">
        <v>115</v>
      </c>
      <c r="B44" s="38" t="s">
        <v>235</v>
      </c>
      <c r="C44" s="38" t="s">
        <v>67</v>
      </c>
      <c r="D44" s="43">
        <v>3.1831519962999999</v>
      </c>
      <c r="E44" s="44">
        <v>0</v>
      </c>
      <c r="F44" s="44">
        <v>0</v>
      </c>
      <c r="G44" s="44">
        <v>0</v>
      </c>
      <c r="H44" s="45">
        <f t="shared" si="12"/>
        <v>3.1831519962999999</v>
      </c>
      <c r="I44" s="46">
        <f t="shared" si="13"/>
        <v>0</v>
      </c>
      <c r="J44" s="46">
        <f t="shared" si="14"/>
        <v>0</v>
      </c>
      <c r="K44" s="46">
        <f t="shared" si="15"/>
        <v>0</v>
      </c>
      <c r="L44" s="46">
        <f t="shared" si="16"/>
        <v>100</v>
      </c>
      <c r="M44" s="38">
        <v>1.6768908337688401E-2</v>
      </c>
      <c r="N44" s="43">
        <v>5.8994921758840201E-3</v>
      </c>
      <c r="O44" s="43">
        <v>1.84303065802289E-2</v>
      </c>
      <c r="P44" s="45">
        <f t="shared" si="21"/>
        <v>3.1420532892061988</v>
      </c>
      <c r="Q44" s="46">
        <f t="shared" si="22"/>
        <v>0.5268019986849537</v>
      </c>
      <c r="R44" s="46">
        <f t="shared" si="23"/>
        <v>0.18533491905951749</v>
      </c>
      <c r="S44" s="46">
        <f t="shared" si="24"/>
        <v>0.57899549256999772</v>
      </c>
      <c r="T44" s="46">
        <f t="shared" si="25"/>
        <v>98.708867589685539</v>
      </c>
      <c r="V44" s="48">
        <f t="shared" si="17"/>
        <v>100</v>
      </c>
      <c r="W44" s="48">
        <f t="shared" si="18"/>
        <v>100.00000000000001</v>
      </c>
      <c r="Y44" s="38">
        <v>0</v>
      </c>
      <c r="Z44" s="49">
        <f t="shared" si="28"/>
        <v>0</v>
      </c>
      <c r="AA44" s="38">
        <v>0</v>
      </c>
      <c r="AB44" s="49">
        <f t="shared" si="26"/>
        <v>0</v>
      </c>
      <c r="AC44" s="38">
        <v>0</v>
      </c>
      <c r="AD44" s="49">
        <f t="shared" si="20"/>
        <v>0</v>
      </c>
      <c r="AF44" s="38">
        <v>0</v>
      </c>
      <c r="AG44" s="49">
        <f t="shared" si="27"/>
        <v>0</v>
      </c>
    </row>
    <row r="45" spans="1:33">
      <c r="A45" s="38" t="s">
        <v>116</v>
      </c>
      <c r="B45" s="38" t="s">
        <v>236</v>
      </c>
      <c r="C45" s="38" t="s">
        <v>67</v>
      </c>
      <c r="D45" s="43">
        <v>0.80968456020000001</v>
      </c>
      <c r="E45" s="44">
        <v>0</v>
      </c>
      <c r="F45" s="44">
        <v>0</v>
      </c>
      <c r="G45" s="44">
        <v>1.69555989420769E-4</v>
      </c>
      <c r="H45" s="45">
        <f t="shared" si="12"/>
        <v>0.8095150042105792</v>
      </c>
      <c r="I45" s="46">
        <f t="shared" si="13"/>
        <v>0</v>
      </c>
      <c r="J45" s="46">
        <f t="shared" si="14"/>
        <v>0</v>
      </c>
      <c r="K45" s="46">
        <f t="shared" si="15"/>
        <v>2.0940993289891435E-2</v>
      </c>
      <c r="L45" s="46">
        <f t="shared" si="16"/>
        <v>99.979059006710102</v>
      </c>
      <c r="M45" s="38">
        <v>0</v>
      </c>
      <c r="N45" s="43">
        <v>0</v>
      </c>
      <c r="O45" s="43">
        <v>0</v>
      </c>
      <c r="P45" s="45">
        <f t="shared" si="21"/>
        <v>0.80968456020000001</v>
      </c>
      <c r="Q45" s="46">
        <f t="shared" si="22"/>
        <v>0</v>
      </c>
      <c r="R45" s="46">
        <f t="shared" si="23"/>
        <v>0</v>
      </c>
      <c r="S45" s="46">
        <f t="shared" si="24"/>
        <v>0</v>
      </c>
      <c r="T45" s="46">
        <f t="shared" si="25"/>
        <v>100</v>
      </c>
      <c r="V45" s="48">
        <f t="shared" si="17"/>
        <v>100</v>
      </c>
      <c r="W45" s="48">
        <f t="shared" si="18"/>
        <v>100</v>
      </c>
      <c r="Y45" s="38">
        <v>0</v>
      </c>
      <c r="Z45" s="49">
        <f t="shared" si="28"/>
        <v>0</v>
      </c>
      <c r="AA45" s="38">
        <v>7.4844667017459805E-4</v>
      </c>
      <c r="AB45" s="49">
        <f t="shared" si="26"/>
        <v>9.2436821320851709E-2</v>
      </c>
      <c r="AC45" s="38">
        <v>0</v>
      </c>
      <c r="AD45" s="49">
        <f t="shared" si="20"/>
        <v>0</v>
      </c>
      <c r="AF45" s="38">
        <v>0</v>
      </c>
      <c r="AG45" s="49">
        <f t="shared" si="27"/>
        <v>0</v>
      </c>
    </row>
    <row r="46" spans="1:33">
      <c r="A46" s="38" t="s">
        <v>117</v>
      </c>
      <c r="B46" s="38" t="s">
        <v>237</v>
      </c>
      <c r="C46" s="38" t="s">
        <v>67</v>
      </c>
      <c r="D46" s="43">
        <v>13.439112699400001</v>
      </c>
      <c r="E46" s="44">
        <v>3.8252811061727501</v>
      </c>
      <c r="F46" s="44">
        <v>0.144088227841116</v>
      </c>
      <c r="G46" s="44">
        <v>9.9251988455376694E-2</v>
      </c>
      <c r="H46" s="45">
        <f t="shared" si="12"/>
        <v>9.3704913769307563</v>
      </c>
      <c r="I46" s="46">
        <f t="shared" si="13"/>
        <v>28.463792154548511</v>
      </c>
      <c r="J46" s="46">
        <f t="shared" si="14"/>
        <v>1.0721558116522747</v>
      </c>
      <c r="K46" s="46">
        <f t="shared" si="15"/>
        <v>0.73853081431341727</v>
      </c>
      <c r="L46" s="46">
        <f t="shared" si="16"/>
        <v>69.725521219485785</v>
      </c>
      <c r="M46" s="38">
        <v>0.15247665208139499</v>
      </c>
      <c r="N46" s="43">
        <v>0.152569375598165</v>
      </c>
      <c r="O46" s="43">
        <v>0.34758224137861499</v>
      </c>
      <c r="P46" s="45">
        <f t="shared" si="21"/>
        <v>12.786484430341826</v>
      </c>
      <c r="Q46" s="46">
        <f t="shared" si="22"/>
        <v>1.1345738032854091</v>
      </c>
      <c r="R46" s="46">
        <f t="shared" si="23"/>
        <v>1.1352637559544878</v>
      </c>
      <c r="S46" s="46">
        <f t="shared" si="24"/>
        <v>2.5863481403361774</v>
      </c>
      <c r="T46" s="46">
        <f t="shared" si="25"/>
        <v>95.143814300423927</v>
      </c>
      <c r="V46" s="48">
        <f t="shared" si="17"/>
        <v>99.999999999999986</v>
      </c>
      <c r="W46" s="48">
        <f t="shared" si="18"/>
        <v>100</v>
      </c>
      <c r="Y46" s="38">
        <v>0.14767765426079299</v>
      </c>
      <c r="Z46" s="49">
        <f t="shared" si="28"/>
        <v>1.0988646167643656</v>
      </c>
      <c r="AA46" s="38">
        <v>1.55964520267455E-2</v>
      </c>
      <c r="AB46" s="49">
        <f t="shared" si="26"/>
        <v>0.11605269168880335</v>
      </c>
      <c r="AC46" s="38">
        <v>4.7801230485577902E-8</v>
      </c>
      <c r="AD46" s="49">
        <f t="shared" si="20"/>
        <v>3.5568739956851482E-7</v>
      </c>
      <c r="AF46" s="38">
        <v>0</v>
      </c>
      <c r="AG46" s="49">
        <f t="shared" si="27"/>
        <v>0</v>
      </c>
    </row>
    <row r="47" spans="1:33">
      <c r="A47" s="38" t="s">
        <v>118</v>
      </c>
      <c r="B47" s="38" t="s">
        <v>238</v>
      </c>
      <c r="C47" s="38" t="s">
        <v>67</v>
      </c>
      <c r="D47" s="43">
        <v>4.9264361660000002</v>
      </c>
      <c r="E47" s="44">
        <v>0</v>
      </c>
      <c r="F47" s="44">
        <v>0</v>
      </c>
      <c r="G47" s="44">
        <v>0</v>
      </c>
      <c r="H47" s="45">
        <f t="shared" si="12"/>
        <v>4.9264361660000002</v>
      </c>
      <c r="I47" s="46">
        <f t="shared" si="13"/>
        <v>0</v>
      </c>
      <c r="J47" s="46">
        <f t="shared" si="14"/>
        <v>0</v>
      </c>
      <c r="K47" s="46">
        <f t="shared" si="15"/>
        <v>0</v>
      </c>
      <c r="L47" s="46">
        <f t="shared" si="16"/>
        <v>100</v>
      </c>
      <c r="M47" s="38">
        <v>8.3392406997271407E-2</v>
      </c>
      <c r="N47" s="43">
        <v>4.01678317751826E-2</v>
      </c>
      <c r="O47" s="43">
        <v>8.3155990012008199E-2</v>
      </c>
      <c r="P47" s="45">
        <f t="shared" si="21"/>
        <v>4.7197199372155376</v>
      </c>
      <c r="Q47" s="46">
        <f t="shared" si="22"/>
        <v>1.6927532233708316</v>
      </c>
      <c r="R47" s="46">
        <f t="shared" si="23"/>
        <v>0.81535273008107811</v>
      </c>
      <c r="S47" s="46">
        <f t="shared" si="24"/>
        <v>1.6879542778999685</v>
      </c>
      <c r="T47" s="46">
        <f t="shared" si="25"/>
        <v>95.803939768648121</v>
      </c>
      <c r="V47" s="48">
        <f t="shared" si="17"/>
        <v>100</v>
      </c>
      <c r="W47" s="48">
        <f t="shared" si="18"/>
        <v>100</v>
      </c>
      <c r="Y47" s="38">
        <v>0</v>
      </c>
      <c r="Z47" s="49">
        <f t="shared" si="28"/>
        <v>0</v>
      </c>
      <c r="AA47" s="38">
        <v>0</v>
      </c>
      <c r="AB47" s="49">
        <f t="shared" si="26"/>
        <v>0</v>
      </c>
      <c r="AC47" s="38">
        <v>0</v>
      </c>
      <c r="AD47" s="49">
        <f t="shared" si="20"/>
        <v>0</v>
      </c>
      <c r="AF47" s="38">
        <v>0</v>
      </c>
      <c r="AG47" s="49">
        <f t="shared" si="27"/>
        <v>0</v>
      </c>
    </row>
    <row r="48" spans="1:33">
      <c r="A48" s="38" t="s">
        <v>119</v>
      </c>
      <c r="B48" s="38" t="s">
        <v>239</v>
      </c>
      <c r="C48" s="38" t="s">
        <v>67</v>
      </c>
      <c r="D48" s="43">
        <v>0.41936863369999999</v>
      </c>
      <c r="E48" s="44">
        <v>0</v>
      </c>
      <c r="F48" s="44">
        <v>0</v>
      </c>
      <c r="G48" s="44">
        <v>0</v>
      </c>
      <c r="H48" s="45">
        <f t="shared" si="12"/>
        <v>0.41936863369999999</v>
      </c>
      <c r="I48" s="46">
        <f t="shared" si="13"/>
        <v>0</v>
      </c>
      <c r="J48" s="46">
        <f t="shared" si="14"/>
        <v>0</v>
      </c>
      <c r="K48" s="46">
        <f t="shared" si="15"/>
        <v>0</v>
      </c>
      <c r="L48" s="46">
        <f t="shared" si="16"/>
        <v>100</v>
      </c>
      <c r="M48" s="38">
        <v>0</v>
      </c>
      <c r="N48" s="43">
        <v>0</v>
      </c>
      <c r="O48" s="43">
        <v>2.84225892665315E-2</v>
      </c>
      <c r="P48" s="45">
        <f t="shared" si="21"/>
        <v>0.39094604443346848</v>
      </c>
      <c r="Q48" s="46">
        <f t="shared" si="22"/>
        <v>0</v>
      </c>
      <c r="R48" s="46">
        <f t="shared" si="23"/>
        <v>0</v>
      </c>
      <c r="S48" s="46">
        <f t="shared" si="24"/>
        <v>6.7774714135783256</v>
      </c>
      <c r="T48" s="46">
        <f t="shared" si="25"/>
        <v>93.222528586421674</v>
      </c>
      <c r="V48" s="48">
        <f t="shared" si="17"/>
        <v>100</v>
      </c>
      <c r="W48" s="48">
        <f t="shared" si="18"/>
        <v>100</v>
      </c>
      <c r="Y48" s="38">
        <v>0</v>
      </c>
      <c r="Z48" s="49">
        <f t="shared" si="28"/>
        <v>0</v>
      </c>
      <c r="AA48" s="38">
        <v>0</v>
      </c>
      <c r="AB48" s="49">
        <f t="shared" si="26"/>
        <v>0</v>
      </c>
      <c r="AC48" s="38">
        <v>0</v>
      </c>
      <c r="AD48" s="49">
        <f t="shared" si="20"/>
        <v>0</v>
      </c>
      <c r="AF48" s="38">
        <v>0</v>
      </c>
      <c r="AG48" s="49">
        <f t="shared" si="27"/>
        <v>0</v>
      </c>
    </row>
    <row r="49" spans="1:33">
      <c r="A49" s="38" t="s">
        <v>120</v>
      </c>
      <c r="B49" s="38" t="s">
        <v>240</v>
      </c>
      <c r="C49" s="38" t="s">
        <v>67</v>
      </c>
      <c r="D49" s="43">
        <v>5.7584487196999996</v>
      </c>
      <c r="E49" s="44">
        <v>0</v>
      </c>
      <c r="F49" s="44">
        <v>0</v>
      </c>
      <c r="G49" s="44">
        <v>1.8576472252612799E-2</v>
      </c>
      <c r="H49" s="45">
        <f t="shared" si="12"/>
        <v>5.7398722474473871</v>
      </c>
      <c r="I49" s="46">
        <f t="shared" si="13"/>
        <v>0</v>
      </c>
      <c r="J49" s="46">
        <f t="shared" si="14"/>
        <v>0</v>
      </c>
      <c r="K49" s="46">
        <f t="shared" si="15"/>
        <v>0.3225950799746044</v>
      </c>
      <c r="L49" s="46">
        <f t="shared" si="16"/>
        <v>99.67740492002541</v>
      </c>
      <c r="M49" s="38">
        <v>0</v>
      </c>
      <c r="N49" s="43">
        <v>1.0808548579103801E-2</v>
      </c>
      <c r="O49" s="43">
        <v>9.6075987452735705E-3</v>
      </c>
      <c r="P49" s="45">
        <f t="shared" si="21"/>
        <v>5.738032572375622</v>
      </c>
      <c r="Q49" s="46">
        <f t="shared" si="22"/>
        <v>0</v>
      </c>
      <c r="R49" s="46">
        <f t="shared" si="23"/>
        <v>0.18769896382209858</v>
      </c>
      <c r="S49" s="46">
        <f t="shared" si="24"/>
        <v>0.16684352354142526</v>
      </c>
      <c r="T49" s="46">
        <f t="shared" si="25"/>
        <v>99.645457512636469</v>
      </c>
      <c r="V49" s="48">
        <f t="shared" si="17"/>
        <v>100.00000000000001</v>
      </c>
      <c r="W49" s="48">
        <f t="shared" si="18"/>
        <v>99.999999999999986</v>
      </c>
      <c r="Y49" s="38">
        <v>0</v>
      </c>
      <c r="Z49" s="49">
        <f t="shared" si="28"/>
        <v>0</v>
      </c>
      <c r="AA49" s="38">
        <v>5.3427030581509001E-2</v>
      </c>
      <c r="AB49" s="49">
        <f t="shared" si="26"/>
        <v>0.92780248956167499</v>
      </c>
      <c r="AC49" s="38">
        <v>0</v>
      </c>
      <c r="AD49" s="49">
        <f t="shared" si="20"/>
        <v>0</v>
      </c>
      <c r="AF49" s="38">
        <v>0</v>
      </c>
      <c r="AG49" s="49">
        <f t="shared" si="27"/>
        <v>0</v>
      </c>
    </row>
    <row r="50" spans="1:33">
      <c r="A50" s="38" t="s">
        <v>121</v>
      </c>
      <c r="B50" s="38" t="s">
        <v>241</v>
      </c>
      <c r="C50" s="38" t="s">
        <v>67</v>
      </c>
      <c r="D50" s="43">
        <v>1.8463603754</v>
      </c>
      <c r="E50" s="44">
        <v>0</v>
      </c>
      <c r="F50" s="44">
        <v>0</v>
      </c>
      <c r="G50" s="44">
        <v>0</v>
      </c>
      <c r="H50" s="45">
        <f t="shared" si="12"/>
        <v>1.8463603754</v>
      </c>
      <c r="I50" s="46">
        <f t="shared" si="13"/>
        <v>0</v>
      </c>
      <c r="J50" s="46">
        <f t="shared" si="14"/>
        <v>0</v>
      </c>
      <c r="K50" s="46">
        <f t="shared" si="15"/>
        <v>0</v>
      </c>
      <c r="L50" s="46">
        <f t="shared" si="16"/>
        <v>100</v>
      </c>
      <c r="M50" s="38">
        <v>3.20253209238551E-2</v>
      </c>
      <c r="N50" s="43">
        <v>9.4474697870914601E-2</v>
      </c>
      <c r="O50" s="43">
        <v>0.15490231897395201</v>
      </c>
      <c r="P50" s="45">
        <f t="shared" si="21"/>
        <v>1.5649580376312784</v>
      </c>
      <c r="Q50" s="46">
        <f t="shared" si="22"/>
        <v>1.734510843632953</v>
      </c>
      <c r="R50" s="46">
        <f t="shared" si="23"/>
        <v>5.1168070507604657</v>
      </c>
      <c r="S50" s="46">
        <f t="shared" si="24"/>
        <v>8.3896037327162407</v>
      </c>
      <c r="T50" s="46">
        <f t="shared" si="25"/>
        <v>84.759078372890357</v>
      </c>
      <c r="V50" s="48">
        <f t="shared" si="17"/>
        <v>100</v>
      </c>
      <c r="W50" s="48">
        <f t="shared" si="18"/>
        <v>100.00000000000001</v>
      </c>
      <c r="Y50" s="38">
        <v>0</v>
      </c>
      <c r="Z50" s="49">
        <f t="shared" si="28"/>
        <v>0</v>
      </c>
      <c r="AA50" s="38">
        <v>0</v>
      </c>
      <c r="AB50" s="49">
        <f t="shared" si="26"/>
        <v>0</v>
      </c>
      <c r="AC50" s="38">
        <v>0</v>
      </c>
      <c r="AD50" s="49">
        <f t="shared" si="20"/>
        <v>0</v>
      </c>
      <c r="AF50" s="38">
        <v>0</v>
      </c>
      <c r="AG50" s="49">
        <f t="shared" si="27"/>
        <v>0</v>
      </c>
    </row>
    <row r="51" spans="1:33">
      <c r="A51" s="38" t="s">
        <v>122</v>
      </c>
      <c r="B51" s="38" t="s">
        <v>241</v>
      </c>
      <c r="C51" s="38" t="s">
        <v>67</v>
      </c>
      <c r="D51" s="43">
        <v>1.4880916072999999</v>
      </c>
      <c r="E51" s="44">
        <v>0</v>
      </c>
      <c r="F51" s="44">
        <v>0</v>
      </c>
      <c r="G51" s="44">
        <v>0</v>
      </c>
      <c r="H51" s="45">
        <f t="shared" si="12"/>
        <v>1.4880916072999999</v>
      </c>
      <c r="I51" s="46">
        <f t="shared" si="13"/>
        <v>0</v>
      </c>
      <c r="J51" s="46">
        <f t="shared" si="14"/>
        <v>0</v>
      </c>
      <c r="K51" s="46">
        <f t="shared" si="15"/>
        <v>0</v>
      </c>
      <c r="L51" s="46">
        <f t="shared" si="16"/>
        <v>100</v>
      </c>
      <c r="M51" s="38">
        <v>7.7366708709704204E-2</v>
      </c>
      <c r="N51" s="43">
        <v>4.7630795171280597E-2</v>
      </c>
      <c r="O51" s="43">
        <v>0.22558100408618401</v>
      </c>
      <c r="P51" s="45">
        <f t="shared" si="21"/>
        <v>1.1375130993328311</v>
      </c>
      <c r="Q51" s="46">
        <f t="shared" si="22"/>
        <v>5.1990555104385479</v>
      </c>
      <c r="R51" s="46">
        <f t="shared" si="23"/>
        <v>3.2007972451173301</v>
      </c>
      <c r="S51" s="46">
        <f t="shared" si="24"/>
        <v>15.159080461147093</v>
      </c>
      <c r="T51" s="46">
        <f t="shared" si="25"/>
        <v>76.441066783297032</v>
      </c>
      <c r="V51" s="48">
        <f t="shared" si="17"/>
        <v>100</v>
      </c>
      <c r="W51" s="48">
        <f t="shared" si="18"/>
        <v>100</v>
      </c>
      <c r="Y51" s="38">
        <v>0</v>
      </c>
      <c r="Z51" s="49">
        <f t="shared" si="28"/>
        <v>0</v>
      </c>
      <c r="AA51" s="38">
        <v>0</v>
      </c>
      <c r="AB51" s="49">
        <f t="shared" si="26"/>
        <v>0</v>
      </c>
      <c r="AC51" s="38">
        <v>0</v>
      </c>
      <c r="AD51" s="49">
        <f t="shared" si="20"/>
        <v>0</v>
      </c>
      <c r="AF51" s="38">
        <v>0</v>
      </c>
      <c r="AG51" s="49">
        <f t="shared" si="27"/>
        <v>0</v>
      </c>
    </row>
    <row r="52" spans="1:33">
      <c r="A52" s="38" t="s">
        <v>123</v>
      </c>
      <c r="B52" s="38" t="s">
        <v>242</v>
      </c>
      <c r="C52" s="38" t="s">
        <v>67</v>
      </c>
      <c r="D52" s="43">
        <v>12.81836197</v>
      </c>
      <c r="E52" s="44">
        <v>0</v>
      </c>
      <c r="F52" s="44">
        <v>0</v>
      </c>
      <c r="G52" s="44">
        <v>0</v>
      </c>
      <c r="H52" s="45">
        <f t="shared" si="12"/>
        <v>12.81836197</v>
      </c>
      <c r="I52" s="46">
        <f t="shared" si="13"/>
        <v>0</v>
      </c>
      <c r="J52" s="46">
        <f t="shared" si="14"/>
        <v>0</v>
      </c>
      <c r="K52" s="46">
        <f t="shared" si="15"/>
        <v>0</v>
      </c>
      <c r="L52" s="46">
        <f t="shared" si="16"/>
        <v>100</v>
      </c>
      <c r="M52" s="38">
        <v>1.1163592411079799</v>
      </c>
      <c r="N52" s="43">
        <v>8.6179509445790406E-2</v>
      </c>
      <c r="O52" s="43">
        <v>0.30421897112687402</v>
      </c>
      <c r="P52" s="45">
        <f t="shared" si="21"/>
        <v>11.311604248319355</v>
      </c>
      <c r="Q52" s="46">
        <f t="shared" si="22"/>
        <v>8.7090631682948167</v>
      </c>
      <c r="R52" s="46">
        <f t="shared" si="23"/>
        <v>0.67231296516266503</v>
      </c>
      <c r="S52" s="46">
        <f t="shared" si="24"/>
        <v>2.3733061356736989</v>
      </c>
      <c r="T52" s="46">
        <f t="shared" si="25"/>
        <v>88.24531773086882</v>
      </c>
      <c r="V52" s="48">
        <f t="shared" si="17"/>
        <v>100</v>
      </c>
      <c r="W52" s="48">
        <f t="shared" si="18"/>
        <v>100</v>
      </c>
      <c r="Y52" s="38">
        <v>0</v>
      </c>
      <c r="Z52" s="49">
        <f t="shared" si="28"/>
        <v>0</v>
      </c>
      <c r="AA52" s="38">
        <v>0</v>
      </c>
      <c r="AB52" s="49">
        <f t="shared" si="26"/>
        <v>0</v>
      </c>
      <c r="AC52" s="38">
        <v>0</v>
      </c>
      <c r="AD52" s="49">
        <f t="shared" si="20"/>
        <v>0</v>
      </c>
      <c r="AF52" s="38">
        <v>0</v>
      </c>
      <c r="AG52" s="49">
        <f t="shared" si="27"/>
        <v>0</v>
      </c>
    </row>
    <row r="53" spans="1:33">
      <c r="A53" s="38" t="s">
        <v>124</v>
      </c>
      <c r="B53" s="38" t="s">
        <v>243</v>
      </c>
      <c r="C53" s="38" t="s">
        <v>67</v>
      </c>
      <c r="D53" s="43">
        <v>72.828212818300003</v>
      </c>
      <c r="E53" s="44">
        <v>0</v>
      </c>
      <c r="F53" s="44">
        <v>0</v>
      </c>
      <c r="G53" s="44">
        <v>0</v>
      </c>
      <c r="H53" s="45">
        <f t="shared" si="12"/>
        <v>72.828212818300003</v>
      </c>
      <c r="I53" s="46">
        <f t="shared" si="13"/>
        <v>0</v>
      </c>
      <c r="J53" s="46">
        <f t="shared" si="14"/>
        <v>0</v>
      </c>
      <c r="K53" s="46">
        <f t="shared" si="15"/>
        <v>0</v>
      </c>
      <c r="L53" s="46">
        <f t="shared" si="16"/>
        <v>100</v>
      </c>
      <c r="M53" s="38">
        <v>0.46154759917182098</v>
      </c>
      <c r="N53" s="43">
        <v>0.197252676458993</v>
      </c>
      <c r="O53" s="43">
        <v>0.39692090196991697</v>
      </c>
      <c r="P53" s="45">
        <f t="shared" si="21"/>
        <v>71.772491640699272</v>
      </c>
      <c r="Q53" s="46">
        <f t="shared" si="22"/>
        <v>0.63374835288536013</v>
      </c>
      <c r="R53" s="46">
        <f t="shared" si="23"/>
        <v>0.27084651514258778</v>
      </c>
      <c r="S53" s="46">
        <f t="shared" si="24"/>
        <v>0.54500980679039834</v>
      </c>
      <c r="T53" s="46">
        <f t="shared" si="25"/>
        <v>98.550395325181654</v>
      </c>
      <c r="V53" s="48">
        <f t="shared" si="17"/>
        <v>100</v>
      </c>
      <c r="W53" s="48">
        <f t="shared" si="18"/>
        <v>100</v>
      </c>
      <c r="Y53" s="38">
        <v>0</v>
      </c>
      <c r="Z53" s="49">
        <f t="shared" si="28"/>
        <v>0</v>
      </c>
      <c r="AA53" s="38">
        <v>0</v>
      </c>
      <c r="AB53" s="49">
        <f t="shared" si="26"/>
        <v>0</v>
      </c>
      <c r="AC53" s="38">
        <v>0</v>
      </c>
      <c r="AD53" s="49">
        <f t="shared" si="20"/>
        <v>0</v>
      </c>
      <c r="AF53" s="38">
        <v>0</v>
      </c>
      <c r="AG53" s="49">
        <f t="shared" si="27"/>
        <v>0</v>
      </c>
    </row>
    <row r="54" spans="1:33">
      <c r="A54" s="38" t="s">
        <v>125</v>
      </c>
      <c r="B54" s="38" t="s">
        <v>244</v>
      </c>
      <c r="C54" s="38" t="s">
        <v>67</v>
      </c>
      <c r="D54" s="43">
        <v>114.7729281734</v>
      </c>
      <c r="E54" s="44">
        <v>0</v>
      </c>
      <c r="F54" s="44">
        <v>0</v>
      </c>
      <c r="G54" s="44">
        <v>0</v>
      </c>
      <c r="H54" s="45">
        <f t="shared" si="12"/>
        <v>114.7729281734</v>
      </c>
      <c r="I54" s="46">
        <f t="shared" si="13"/>
        <v>0</v>
      </c>
      <c r="J54" s="46">
        <f t="shared" si="14"/>
        <v>0</v>
      </c>
      <c r="K54" s="46">
        <f t="shared" si="15"/>
        <v>0</v>
      </c>
      <c r="L54" s="46">
        <f t="shared" si="16"/>
        <v>100</v>
      </c>
      <c r="M54" s="38">
        <v>1.66870677582533</v>
      </c>
      <c r="N54" s="43">
        <v>1.09914350829449</v>
      </c>
      <c r="O54" s="43">
        <v>3.4725850195239301</v>
      </c>
      <c r="P54" s="45">
        <f t="shared" si="21"/>
        <v>108.53249286975625</v>
      </c>
      <c r="Q54" s="46">
        <f t="shared" si="22"/>
        <v>1.453920190399109</v>
      </c>
      <c r="R54" s="46">
        <f t="shared" si="23"/>
        <v>0.95766791506259541</v>
      </c>
      <c r="S54" s="46">
        <f t="shared" si="24"/>
        <v>3.0256133347730891</v>
      </c>
      <c r="T54" s="46">
        <f t="shared" si="25"/>
        <v>94.562798559765199</v>
      </c>
      <c r="V54" s="48">
        <f t="shared" si="17"/>
        <v>100</v>
      </c>
      <c r="W54" s="48">
        <f t="shared" si="18"/>
        <v>99.999999999999986</v>
      </c>
      <c r="Y54" s="38">
        <v>0</v>
      </c>
      <c r="Z54" s="49">
        <f t="shared" si="28"/>
        <v>0</v>
      </c>
      <c r="AA54" s="38">
        <v>0</v>
      </c>
      <c r="AB54" s="49">
        <f t="shared" si="26"/>
        <v>0</v>
      </c>
      <c r="AC54" s="38">
        <v>0</v>
      </c>
      <c r="AD54" s="49">
        <f t="shared" si="20"/>
        <v>0</v>
      </c>
      <c r="AF54" s="38">
        <v>0</v>
      </c>
      <c r="AG54" s="49">
        <f t="shared" si="27"/>
        <v>0</v>
      </c>
    </row>
    <row r="55" spans="1:33">
      <c r="A55" s="38" t="s">
        <v>126</v>
      </c>
      <c r="B55" s="38" t="s">
        <v>245</v>
      </c>
      <c r="C55" s="38" t="s">
        <v>67</v>
      </c>
      <c r="D55" s="43">
        <v>3.6636901115999998</v>
      </c>
      <c r="E55" s="44">
        <v>0</v>
      </c>
      <c r="F55" s="44">
        <v>0</v>
      </c>
      <c r="G55" s="44">
        <v>0</v>
      </c>
      <c r="H55" s="45">
        <f t="shared" si="12"/>
        <v>3.6636901115999998</v>
      </c>
      <c r="I55" s="46">
        <f t="shared" si="13"/>
        <v>0</v>
      </c>
      <c r="J55" s="46">
        <f t="shared" si="14"/>
        <v>0</v>
      </c>
      <c r="K55" s="46">
        <f t="shared" si="15"/>
        <v>0</v>
      </c>
      <c r="L55" s="46">
        <f t="shared" si="16"/>
        <v>100</v>
      </c>
      <c r="M55" s="38">
        <v>0.22805022451065601</v>
      </c>
      <c r="N55" s="43">
        <v>5.1942557241450402E-2</v>
      </c>
      <c r="O55" s="43">
        <v>0.116586530620977</v>
      </c>
      <c r="P55" s="45">
        <f t="shared" si="21"/>
        <v>3.2671107992269164</v>
      </c>
      <c r="Q55" s="46">
        <f t="shared" si="22"/>
        <v>6.224604635326604</v>
      </c>
      <c r="R55" s="46">
        <f t="shared" si="23"/>
        <v>1.4177661226583966</v>
      </c>
      <c r="S55" s="46">
        <f t="shared" si="24"/>
        <v>3.1822159372005823</v>
      </c>
      <c r="T55" s="46">
        <f t="shared" si="25"/>
        <v>89.175413304814427</v>
      </c>
      <c r="V55" s="48">
        <f t="shared" si="17"/>
        <v>100</v>
      </c>
      <c r="W55" s="48">
        <f t="shared" si="18"/>
        <v>100.00000000000001</v>
      </c>
      <c r="Y55" s="38">
        <v>0</v>
      </c>
      <c r="Z55" s="49">
        <f t="shared" si="28"/>
        <v>0</v>
      </c>
      <c r="AA55" s="38">
        <v>0</v>
      </c>
      <c r="AB55" s="49">
        <f t="shared" si="26"/>
        <v>0</v>
      </c>
      <c r="AC55" s="38">
        <v>0</v>
      </c>
      <c r="AD55" s="49">
        <f t="shared" si="20"/>
        <v>0</v>
      </c>
      <c r="AF55" s="38">
        <v>0</v>
      </c>
      <c r="AG55" s="49">
        <f t="shared" si="27"/>
        <v>0</v>
      </c>
    </row>
    <row r="56" spans="1:33">
      <c r="A56" s="38" t="s">
        <v>127</v>
      </c>
      <c r="B56" s="38" t="s">
        <v>246</v>
      </c>
      <c r="C56" s="38" t="s">
        <v>67</v>
      </c>
      <c r="D56" s="43">
        <v>0.9549149294</v>
      </c>
      <c r="E56" s="44">
        <v>4.9801640832417102E-2</v>
      </c>
      <c r="F56" s="44">
        <v>7.0859660493624898E-3</v>
      </c>
      <c r="G56" s="44">
        <v>0.132979831808821</v>
      </c>
      <c r="H56" s="45">
        <f t="shared" si="12"/>
        <v>0.76504749070939937</v>
      </c>
      <c r="I56" s="46">
        <f t="shared" si="13"/>
        <v>5.2152960749821853</v>
      </c>
      <c r="J56" s="46">
        <f t="shared" si="14"/>
        <v>0.74205207513247307</v>
      </c>
      <c r="K56" s="46">
        <f t="shared" si="15"/>
        <v>13.925830219491486</v>
      </c>
      <c r="L56" s="46">
        <f t="shared" si="16"/>
        <v>80.116821630393858</v>
      </c>
      <c r="M56" s="38">
        <v>0</v>
      </c>
      <c r="N56" s="43">
        <v>1.6560822140536401E-2</v>
      </c>
      <c r="O56" s="43">
        <v>0.15768747798771701</v>
      </c>
      <c r="P56" s="45">
        <f t="shared" si="21"/>
        <v>0.78066662927174657</v>
      </c>
      <c r="Q56" s="46">
        <f t="shared" si="22"/>
        <v>0</v>
      </c>
      <c r="R56" s="46">
        <f t="shared" si="23"/>
        <v>1.7342719891228462</v>
      </c>
      <c r="S56" s="46">
        <f t="shared" si="24"/>
        <v>16.513248786129726</v>
      </c>
      <c r="T56" s="46">
        <f t="shared" si="25"/>
        <v>81.752479224747432</v>
      </c>
      <c r="V56" s="48">
        <f t="shared" si="17"/>
        <v>100</v>
      </c>
      <c r="W56" s="48">
        <f t="shared" si="18"/>
        <v>100</v>
      </c>
      <c r="Y56" s="38">
        <v>7.0859650044315502E-3</v>
      </c>
      <c r="Z56" s="49">
        <f t="shared" si="28"/>
        <v>0.74205196570587306</v>
      </c>
      <c r="AA56" s="38">
        <v>0</v>
      </c>
      <c r="AB56" s="49">
        <f t="shared" si="26"/>
        <v>0</v>
      </c>
      <c r="AC56" s="38">
        <v>8.7828703891806598E-4</v>
      </c>
      <c r="AD56" s="49">
        <f t="shared" si="20"/>
        <v>9.197542229965118E-2</v>
      </c>
      <c r="AF56" s="38">
        <v>0</v>
      </c>
      <c r="AG56" s="49">
        <f t="shared" si="27"/>
        <v>0</v>
      </c>
    </row>
    <row r="57" spans="1:33">
      <c r="A57" s="38" t="s">
        <v>128</v>
      </c>
      <c r="B57" s="38" t="s">
        <v>247</v>
      </c>
      <c r="C57" s="38" t="s">
        <v>67</v>
      </c>
      <c r="D57" s="43">
        <v>10.0189954509</v>
      </c>
      <c r="E57" s="44">
        <v>0</v>
      </c>
      <c r="F57" s="44">
        <v>0</v>
      </c>
      <c r="G57" s="44">
        <v>0</v>
      </c>
      <c r="H57" s="45">
        <f t="shared" si="12"/>
        <v>10.0189954509</v>
      </c>
      <c r="I57" s="46">
        <f t="shared" si="13"/>
        <v>0</v>
      </c>
      <c r="J57" s="46">
        <f t="shared" si="14"/>
        <v>0</v>
      </c>
      <c r="K57" s="46">
        <f t="shared" si="15"/>
        <v>0</v>
      </c>
      <c r="L57" s="46">
        <f t="shared" si="16"/>
        <v>100</v>
      </c>
      <c r="M57" s="38">
        <v>6.0737370207207195E-4</v>
      </c>
      <c r="N57" s="43">
        <v>6.5764003587827705E-2</v>
      </c>
      <c r="O57" s="43">
        <v>0.25760200107694597</v>
      </c>
      <c r="P57" s="45">
        <f t="shared" si="21"/>
        <v>9.6950220725331544</v>
      </c>
      <c r="Q57" s="46">
        <f t="shared" si="22"/>
        <v>6.0622215575266269E-3</v>
      </c>
      <c r="R57" s="46">
        <f t="shared" si="23"/>
        <v>0.65639318742200015</v>
      </c>
      <c r="S57" s="46">
        <f t="shared" si="24"/>
        <v>2.5711360219632171</v>
      </c>
      <c r="T57" s="46">
        <f t="shared" si="25"/>
        <v>96.766408569057248</v>
      </c>
      <c r="V57" s="48">
        <f t="shared" si="17"/>
        <v>100</v>
      </c>
      <c r="W57" s="48">
        <f t="shared" si="18"/>
        <v>99.999999999999986</v>
      </c>
      <c r="Y57" s="38">
        <v>0</v>
      </c>
      <c r="Z57" s="49">
        <f t="shared" si="28"/>
        <v>0</v>
      </c>
      <c r="AA57" s="38">
        <v>0</v>
      </c>
      <c r="AB57" s="49">
        <f t="shared" si="26"/>
        <v>0</v>
      </c>
      <c r="AC57" s="38">
        <v>0</v>
      </c>
      <c r="AD57" s="49">
        <f t="shared" si="20"/>
        <v>0</v>
      </c>
      <c r="AF57" s="38">
        <v>0</v>
      </c>
      <c r="AG57" s="49">
        <f t="shared" si="27"/>
        <v>0</v>
      </c>
    </row>
    <row r="58" spans="1:33">
      <c r="A58" s="38" t="s">
        <v>129</v>
      </c>
      <c r="B58" s="38" t="s">
        <v>248</v>
      </c>
      <c r="C58" s="38" t="s">
        <v>315</v>
      </c>
      <c r="D58" s="43">
        <v>2.1271675270000001</v>
      </c>
      <c r="E58" s="44">
        <v>1.37964862703798E-2</v>
      </c>
      <c r="F58" s="44">
        <v>1.2641586676136201E-2</v>
      </c>
      <c r="G58" s="44">
        <v>1.0526476676488301</v>
      </c>
      <c r="H58" s="45">
        <f t="shared" si="12"/>
        <v>1.0480817864046543</v>
      </c>
      <c r="I58" s="46">
        <f t="shared" si="13"/>
        <v>0.64858484793801574</v>
      </c>
      <c r="J58" s="46">
        <f t="shared" si="14"/>
        <v>0.59429201112170793</v>
      </c>
      <c r="K58" s="46">
        <f t="shared" si="15"/>
        <v>49.485884599479881</v>
      </c>
      <c r="L58" s="46">
        <f t="shared" si="16"/>
        <v>49.271238541460413</v>
      </c>
      <c r="M58" s="38">
        <v>0.76385641636725699</v>
      </c>
      <c r="N58" s="43">
        <v>0.19213358351080601</v>
      </c>
      <c r="O58" s="43">
        <v>0.23214455112487101</v>
      </c>
      <c r="P58" s="45">
        <f t="shared" si="21"/>
        <v>0.93903297599706614</v>
      </c>
      <c r="Q58" s="46">
        <f t="shared" si="22"/>
        <v>35.909556096154951</v>
      </c>
      <c r="R58" s="46">
        <f t="shared" si="23"/>
        <v>9.0323672711277716</v>
      </c>
      <c r="S58" s="46">
        <f t="shared" si="24"/>
        <v>10.913317741939702</v>
      </c>
      <c r="T58" s="46">
        <f t="shared" si="25"/>
        <v>44.144758890777581</v>
      </c>
      <c r="V58" s="48">
        <f t="shared" si="17"/>
        <v>100.00000000000003</v>
      </c>
      <c r="W58" s="48">
        <f t="shared" si="18"/>
        <v>100</v>
      </c>
      <c r="Y58" s="38">
        <v>9.6281703040178405E-3</v>
      </c>
      <c r="Z58" s="49">
        <f t="shared" si="28"/>
        <v>0.45262868024300373</v>
      </c>
      <c r="AA58" s="38">
        <v>1.26331525570961E-2</v>
      </c>
      <c r="AB58" s="49">
        <f t="shared" si="26"/>
        <v>0.59389551583240674</v>
      </c>
      <c r="AC58" s="38">
        <v>0</v>
      </c>
      <c r="AD58" s="49">
        <f t="shared" si="20"/>
        <v>0</v>
      </c>
      <c r="AF58" s="38">
        <v>0</v>
      </c>
      <c r="AG58" s="49">
        <f t="shared" si="27"/>
        <v>0</v>
      </c>
    </row>
    <row r="59" spans="1:33">
      <c r="A59" s="38" t="s">
        <v>130</v>
      </c>
      <c r="B59" s="38" t="s">
        <v>249</v>
      </c>
      <c r="C59" s="38" t="s">
        <v>67</v>
      </c>
      <c r="D59" s="43">
        <v>3.1098664892999999</v>
      </c>
      <c r="E59" s="44">
        <v>0</v>
      </c>
      <c r="F59" s="44">
        <v>0</v>
      </c>
      <c r="G59" s="44">
        <v>0</v>
      </c>
      <c r="H59" s="45">
        <f t="shared" si="12"/>
        <v>3.1098664892999999</v>
      </c>
      <c r="I59" s="46">
        <f t="shared" si="13"/>
        <v>0</v>
      </c>
      <c r="J59" s="46">
        <f t="shared" si="14"/>
        <v>0</v>
      </c>
      <c r="K59" s="46">
        <f t="shared" si="15"/>
        <v>0</v>
      </c>
      <c r="L59" s="46">
        <f t="shared" si="16"/>
        <v>100</v>
      </c>
      <c r="M59" s="38">
        <v>1.16091233709361E-2</v>
      </c>
      <c r="N59" s="43">
        <v>1.00078649942981E-2</v>
      </c>
      <c r="O59" s="43">
        <v>3.88305166265214E-2</v>
      </c>
      <c r="P59" s="45">
        <f t="shared" si="21"/>
        <v>3.0494189843082444</v>
      </c>
      <c r="Q59" s="46">
        <f t="shared" si="22"/>
        <v>0.37329973524198462</v>
      </c>
      <c r="R59" s="46">
        <f t="shared" si="23"/>
        <v>0.32181011721023345</v>
      </c>
      <c r="S59" s="46">
        <f t="shared" si="24"/>
        <v>1.2486232692022017</v>
      </c>
      <c r="T59" s="46">
        <f t="shared" si="25"/>
        <v>98.056266878345582</v>
      </c>
      <c r="V59" s="48">
        <f t="shared" si="17"/>
        <v>100</v>
      </c>
      <c r="W59" s="48">
        <f t="shared" si="18"/>
        <v>100</v>
      </c>
      <c r="Y59" s="38">
        <v>0</v>
      </c>
      <c r="Z59" s="49">
        <f t="shared" si="28"/>
        <v>0</v>
      </c>
      <c r="AA59" s="38">
        <v>0</v>
      </c>
      <c r="AB59" s="49">
        <f t="shared" si="26"/>
        <v>0</v>
      </c>
      <c r="AC59" s="38">
        <v>0</v>
      </c>
      <c r="AD59" s="49">
        <f t="shared" si="20"/>
        <v>0</v>
      </c>
      <c r="AF59" s="38">
        <v>0</v>
      </c>
      <c r="AG59" s="49">
        <f t="shared" si="27"/>
        <v>0</v>
      </c>
    </row>
    <row r="60" spans="1:33">
      <c r="A60" s="38" t="s">
        <v>131</v>
      </c>
      <c r="B60" s="38" t="s">
        <v>250</v>
      </c>
      <c r="C60" s="38" t="s">
        <v>67</v>
      </c>
      <c r="D60" s="43">
        <v>28.748590527200001</v>
      </c>
      <c r="E60" s="44">
        <v>6.2720149343880998</v>
      </c>
      <c r="F60" s="44">
        <v>0.35102044816796801</v>
      </c>
      <c r="G60" s="44">
        <v>0.291418911397822</v>
      </c>
      <c r="H60" s="45">
        <f t="shared" si="12"/>
        <v>21.83413623324611</v>
      </c>
      <c r="I60" s="46">
        <f t="shared" si="13"/>
        <v>21.816773690014255</v>
      </c>
      <c r="J60" s="46">
        <f t="shared" si="14"/>
        <v>1.2210005490038054</v>
      </c>
      <c r="K60" s="46">
        <f t="shared" si="15"/>
        <v>1.0136806920050596</v>
      </c>
      <c r="L60" s="46">
        <f t="shared" si="16"/>
        <v>75.948545068976884</v>
      </c>
      <c r="M60" s="38">
        <v>0.40684301640906101</v>
      </c>
      <c r="N60" s="43">
        <v>0.126122832727356</v>
      </c>
      <c r="O60" s="43">
        <v>0.25602873717229402</v>
      </c>
      <c r="P60" s="45">
        <f t="shared" si="21"/>
        <v>27.95959594089129</v>
      </c>
      <c r="Q60" s="46">
        <f t="shared" si="22"/>
        <v>1.4151755232108971</v>
      </c>
      <c r="R60" s="46">
        <f t="shared" si="23"/>
        <v>0.43870962163528326</v>
      </c>
      <c r="S60" s="46">
        <f t="shared" si="24"/>
        <v>0.8905783987220407</v>
      </c>
      <c r="T60" s="46">
        <f t="shared" si="25"/>
        <v>97.255536456431784</v>
      </c>
      <c r="V60" s="48">
        <f t="shared" si="17"/>
        <v>100</v>
      </c>
      <c r="W60" s="48">
        <f t="shared" si="18"/>
        <v>100</v>
      </c>
      <c r="Y60" s="38">
        <v>0.34301413609047898</v>
      </c>
      <c r="Z60" s="49">
        <f t="shared" si="28"/>
        <v>1.1931511416740304</v>
      </c>
      <c r="AA60" s="38">
        <v>0.14903344793227699</v>
      </c>
      <c r="AB60" s="49">
        <f t="shared" si="26"/>
        <v>0.51840262496094014</v>
      </c>
      <c r="AC60" s="38">
        <v>0</v>
      </c>
      <c r="AD60" s="49">
        <f t="shared" si="20"/>
        <v>0</v>
      </c>
      <c r="AF60" s="38">
        <v>0</v>
      </c>
      <c r="AG60" s="49">
        <f t="shared" si="27"/>
        <v>0</v>
      </c>
    </row>
    <row r="61" spans="1:33">
      <c r="A61" s="38" t="s">
        <v>132</v>
      </c>
      <c r="B61" s="38" t="s">
        <v>251</v>
      </c>
      <c r="C61" s="38" t="s">
        <v>67</v>
      </c>
      <c r="D61" s="43">
        <v>1.0290925063</v>
      </c>
      <c r="E61" s="44">
        <v>3.31998026201865E-2</v>
      </c>
      <c r="F61" s="44">
        <v>5.6950170379824697E-3</v>
      </c>
      <c r="G61" s="44">
        <v>1.2077677585920101E-2</v>
      </c>
      <c r="H61" s="45">
        <f t="shared" si="12"/>
        <v>0.9781200090559109</v>
      </c>
      <c r="I61" s="46">
        <f t="shared" si="13"/>
        <v>3.2261242227438904</v>
      </c>
      <c r="J61" s="46">
        <f t="shared" si="14"/>
        <v>0.55340185679306308</v>
      </c>
      <c r="K61" s="46">
        <f t="shared" si="15"/>
        <v>1.17362409229314</v>
      </c>
      <c r="L61" s="46">
        <f t="shared" si="16"/>
        <v>95.046849828169897</v>
      </c>
      <c r="M61" s="38">
        <v>0</v>
      </c>
      <c r="N61" s="43">
        <v>3.4898098045759801E-2</v>
      </c>
      <c r="O61" s="43">
        <v>0.247883386004146</v>
      </c>
      <c r="P61" s="45">
        <f t="shared" si="21"/>
        <v>0.74631102225009427</v>
      </c>
      <c r="Q61" s="46">
        <f t="shared" si="22"/>
        <v>0</v>
      </c>
      <c r="R61" s="46">
        <f t="shared" si="23"/>
        <v>3.3911526740421474</v>
      </c>
      <c r="S61" s="46">
        <f t="shared" si="24"/>
        <v>24.087570795300621</v>
      </c>
      <c r="T61" s="46">
        <f t="shared" si="25"/>
        <v>72.521276530657246</v>
      </c>
      <c r="V61" s="48">
        <f t="shared" si="17"/>
        <v>99.999999999999986</v>
      </c>
      <c r="W61" s="48">
        <f t="shared" si="18"/>
        <v>100.00000000000001</v>
      </c>
      <c r="Y61" s="38">
        <v>5.6950169064097196E-3</v>
      </c>
      <c r="Z61" s="49">
        <f t="shared" si="28"/>
        <v>0.55340184400774506</v>
      </c>
      <c r="AA61" s="38">
        <v>7.4251834460279499E-3</v>
      </c>
      <c r="AB61" s="49">
        <f t="shared" si="26"/>
        <v>0.72152730688171662</v>
      </c>
      <c r="AC61" s="38">
        <v>0</v>
      </c>
      <c r="AD61" s="49">
        <f t="shared" si="20"/>
        <v>0</v>
      </c>
      <c r="AF61" s="38">
        <v>0</v>
      </c>
      <c r="AG61" s="49">
        <f t="shared" si="27"/>
        <v>0</v>
      </c>
    </row>
    <row r="62" spans="1:33">
      <c r="A62" s="38" t="s">
        <v>133</v>
      </c>
      <c r="B62" s="38" t="s">
        <v>252</v>
      </c>
      <c r="C62" s="38" t="s">
        <v>67</v>
      </c>
      <c r="D62" s="43">
        <v>50.390855966099998</v>
      </c>
      <c r="E62" s="44">
        <v>0</v>
      </c>
      <c r="F62" s="44">
        <v>0</v>
      </c>
      <c r="G62" s="44">
        <v>0</v>
      </c>
      <c r="H62" s="45">
        <f t="shared" si="12"/>
        <v>50.390855966099998</v>
      </c>
      <c r="I62" s="46">
        <f t="shared" si="13"/>
        <v>0</v>
      </c>
      <c r="J62" s="46">
        <f t="shared" si="14"/>
        <v>0</v>
      </c>
      <c r="K62" s="46">
        <f t="shared" si="15"/>
        <v>0</v>
      </c>
      <c r="L62" s="46">
        <f t="shared" si="16"/>
        <v>100</v>
      </c>
      <c r="M62" s="38">
        <v>0.84570829611273701</v>
      </c>
      <c r="N62" s="43">
        <v>0.17609976771233801</v>
      </c>
      <c r="O62" s="43">
        <v>0.77312316355022703</v>
      </c>
      <c r="P62" s="45">
        <f t="shared" ref="P62:P91" si="29">D62-SUM(M62,N62,O62)</f>
        <v>48.595924738724698</v>
      </c>
      <c r="Q62" s="46">
        <f t="shared" ref="Q62:Q91" si="30">M62/D62*100</f>
        <v>1.6782971431993132</v>
      </c>
      <c r="R62" s="46">
        <f t="shared" ref="R62:R91" si="31">N62/D62*100</f>
        <v>0.34946770467802252</v>
      </c>
      <c r="S62" s="46">
        <f t="shared" ref="S62:S91" si="32">O62/D62*100</f>
        <v>1.5342528891954896</v>
      </c>
      <c r="T62" s="46">
        <f t="shared" ref="T62:T91" si="33">P62/D62*100</f>
        <v>96.437982262927179</v>
      </c>
      <c r="V62" s="48">
        <f t="shared" si="17"/>
        <v>100</v>
      </c>
      <c r="W62" s="48">
        <f t="shared" si="18"/>
        <v>100</v>
      </c>
      <c r="Y62" s="38">
        <v>0</v>
      </c>
      <c r="Z62" s="49">
        <f t="shared" si="28"/>
        <v>0</v>
      </c>
      <c r="AA62" s="38">
        <v>0</v>
      </c>
      <c r="AB62" s="49">
        <f t="shared" ref="AB62:AB91" si="34">AA62/D62*100</f>
        <v>0</v>
      </c>
      <c r="AC62" s="38">
        <v>0</v>
      </c>
      <c r="AD62" s="49">
        <f t="shared" si="20"/>
        <v>0</v>
      </c>
      <c r="AF62" s="38">
        <v>0</v>
      </c>
      <c r="AG62" s="49">
        <f t="shared" ref="AG62:AG91" si="35">AF62/D62*100</f>
        <v>0</v>
      </c>
    </row>
    <row r="63" spans="1:33">
      <c r="A63" s="38" t="s">
        <v>134</v>
      </c>
      <c r="B63" s="38" t="s">
        <v>253</v>
      </c>
      <c r="C63" s="38" t="s">
        <v>67</v>
      </c>
      <c r="D63" s="43">
        <v>0.28607753829999999</v>
      </c>
      <c r="E63" s="44">
        <v>0</v>
      </c>
      <c r="F63" s="44">
        <v>0</v>
      </c>
      <c r="G63" s="44">
        <v>0.209754750893655</v>
      </c>
      <c r="H63" s="45">
        <f t="shared" ref="H63:H123" si="36">D63-E63-F63-G63</f>
        <v>7.6322787406344988E-2</v>
      </c>
      <c r="I63" s="46">
        <f t="shared" ref="I63:I123" si="37">E63/D63*100</f>
        <v>0</v>
      </c>
      <c r="J63" s="46">
        <f t="shared" ref="J63:J123" si="38">F63/D63*100</f>
        <v>0</v>
      </c>
      <c r="K63" s="46">
        <f t="shared" ref="K63:K123" si="39">G63/D63*100</f>
        <v>73.320943734384414</v>
      </c>
      <c r="L63" s="46">
        <f t="shared" ref="L63:L123" si="40">H63/D63*100</f>
        <v>26.679056265615593</v>
      </c>
      <c r="M63" s="38">
        <v>0.22238375417463899</v>
      </c>
      <c r="N63" s="43">
        <v>6.7126586513288197E-3</v>
      </c>
      <c r="O63" s="43">
        <v>7.4980618249545798E-3</v>
      </c>
      <c r="P63" s="45">
        <f t="shared" si="29"/>
        <v>4.9483063649077619E-2</v>
      </c>
      <c r="Q63" s="46">
        <f t="shared" si="30"/>
        <v>77.735482308797188</v>
      </c>
      <c r="R63" s="46">
        <f t="shared" si="31"/>
        <v>2.3464472923034867</v>
      </c>
      <c r="S63" s="46">
        <f t="shared" si="32"/>
        <v>2.6209893546733514</v>
      </c>
      <c r="T63" s="46">
        <f t="shared" si="33"/>
        <v>17.297081044225983</v>
      </c>
      <c r="V63" s="48">
        <f t="shared" ref="V63:V123" si="41">SUM(I63:L63)</f>
        <v>100</v>
      </c>
      <c r="W63" s="48">
        <f t="shared" si="18"/>
        <v>100</v>
      </c>
      <c r="Y63" s="38">
        <v>0</v>
      </c>
      <c r="Z63" s="49">
        <f t="shared" si="28"/>
        <v>0</v>
      </c>
      <c r="AA63" s="38">
        <v>0</v>
      </c>
      <c r="AB63" s="49">
        <f t="shared" si="34"/>
        <v>0</v>
      </c>
      <c r="AC63" s="38">
        <v>0</v>
      </c>
      <c r="AD63" s="49">
        <f t="shared" ref="AD63:AD123" si="42">AC63/D63*100</f>
        <v>0</v>
      </c>
      <c r="AF63" s="38">
        <v>0</v>
      </c>
      <c r="AG63" s="49">
        <f t="shared" si="35"/>
        <v>0</v>
      </c>
    </row>
    <row r="64" spans="1:33">
      <c r="A64" s="38" t="s">
        <v>135</v>
      </c>
      <c r="B64" s="38" t="s">
        <v>254</v>
      </c>
      <c r="C64" s="38" t="s">
        <v>67</v>
      </c>
      <c r="D64" s="43">
        <v>7.5733243515000002</v>
      </c>
      <c r="E64" s="44">
        <v>0</v>
      </c>
      <c r="F64" s="44">
        <v>0</v>
      </c>
      <c r="G64" s="44">
        <v>0</v>
      </c>
      <c r="H64" s="45">
        <f t="shared" si="36"/>
        <v>7.5733243515000002</v>
      </c>
      <c r="I64" s="46">
        <f t="shared" si="37"/>
        <v>0</v>
      </c>
      <c r="J64" s="46">
        <f t="shared" si="38"/>
        <v>0</v>
      </c>
      <c r="K64" s="46">
        <f t="shared" si="39"/>
        <v>0</v>
      </c>
      <c r="L64" s="46">
        <f t="shared" si="40"/>
        <v>100</v>
      </c>
      <c r="M64" s="38">
        <v>9.30623215564335E-2</v>
      </c>
      <c r="N64" s="43">
        <v>2.3912547165338902E-2</v>
      </c>
      <c r="O64" s="43">
        <v>3.8878816555154398E-2</v>
      </c>
      <c r="P64" s="45">
        <f t="shared" si="29"/>
        <v>7.4174706662230729</v>
      </c>
      <c r="Q64" s="46">
        <f t="shared" si="30"/>
        <v>1.2288173229765504</v>
      </c>
      <c r="R64" s="46">
        <f t="shared" si="31"/>
        <v>0.31574703598430587</v>
      </c>
      <c r="S64" s="46">
        <f t="shared" si="32"/>
        <v>0.51336526405942084</v>
      </c>
      <c r="T64" s="46">
        <f t="shared" si="33"/>
        <v>97.942070376979714</v>
      </c>
      <c r="V64" s="48">
        <f t="shared" si="41"/>
        <v>100</v>
      </c>
      <c r="W64" s="48">
        <f t="shared" si="18"/>
        <v>99.999999999999986</v>
      </c>
      <c r="Y64" s="38">
        <v>0</v>
      </c>
      <c r="Z64" s="49">
        <f t="shared" si="28"/>
        <v>0</v>
      </c>
      <c r="AA64" s="38">
        <v>0</v>
      </c>
      <c r="AB64" s="49">
        <f t="shared" si="34"/>
        <v>0</v>
      </c>
      <c r="AC64" s="38">
        <v>0</v>
      </c>
      <c r="AD64" s="49">
        <f t="shared" si="42"/>
        <v>0</v>
      </c>
      <c r="AF64" s="38">
        <v>0</v>
      </c>
      <c r="AG64" s="49">
        <f t="shared" si="35"/>
        <v>0</v>
      </c>
    </row>
    <row r="65" spans="1:33">
      <c r="A65" s="38" t="s">
        <v>136</v>
      </c>
      <c r="B65" s="38" t="s">
        <v>255</v>
      </c>
      <c r="C65" s="38" t="s">
        <v>67</v>
      </c>
      <c r="D65" s="43">
        <v>10.5988766172</v>
      </c>
      <c r="E65" s="44">
        <v>0.32091878612674302</v>
      </c>
      <c r="F65" s="44">
        <v>2.4834575588598001E-2</v>
      </c>
      <c r="G65" s="44">
        <v>5.3833137336225002E-2</v>
      </c>
      <c r="H65" s="45">
        <f t="shared" si="36"/>
        <v>10.199290118148435</v>
      </c>
      <c r="I65" s="46">
        <f t="shared" si="37"/>
        <v>3.0278566089348722</v>
      </c>
      <c r="J65" s="46">
        <f t="shared" si="38"/>
        <v>0.23431328135564969</v>
      </c>
      <c r="K65" s="46">
        <f t="shared" si="39"/>
        <v>0.50791361462651485</v>
      </c>
      <c r="L65" s="46">
        <f t="shared" si="40"/>
        <v>96.229916495082961</v>
      </c>
      <c r="M65" s="38">
        <v>1.52119529297269E-2</v>
      </c>
      <c r="N65" s="43">
        <v>5.6044039907763299E-3</v>
      </c>
      <c r="O65" s="43">
        <v>4.6836799652367998E-2</v>
      </c>
      <c r="P65" s="45">
        <f t="shared" si="29"/>
        <v>10.531223460627128</v>
      </c>
      <c r="Q65" s="46">
        <f t="shared" si="30"/>
        <v>0.14352420052744777</v>
      </c>
      <c r="R65" s="46">
        <f t="shared" si="31"/>
        <v>5.2877339676559942E-2</v>
      </c>
      <c r="S65" s="46">
        <f t="shared" si="32"/>
        <v>0.44190343320310577</v>
      </c>
      <c r="T65" s="46">
        <f t="shared" si="33"/>
        <v>99.361695026592884</v>
      </c>
      <c r="V65" s="48">
        <f t="shared" si="41"/>
        <v>100</v>
      </c>
      <c r="W65" s="48">
        <f t="shared" si="18"/>
        <v>100</v>
      </c>
      <c r="Y65" s="38">
        <v>2.4434261231849001E-2</v>
      </c>
      <c r="Z65" s="49">
        <f t="shared" si="28"/>
        <v>0.23053633054088726</v>
      </c>
      <c r="AA65" s="38">
        <v>2.0015718998998601E-2</v>
      </c>
      <c r="AB65" s="49">
        <f t="shared" si="34"/>
        <v>0.18884755169728859</v>
      </c>
      <c r="AC65" s="38">
        <v>0</v>
      </c>
      <c r="AD65" s="49">
        <f t="shared" si="42"/>
        <v>0</v>
      </c>
      <c r="AF65" s="38">
        <v>0</v>
      </c>
      <c r="AG65" s="49">
        <f t="shared" si="35"/>
        <v>0</v>
      </c>
    </row>
    <row r="66" spans="1:33">
      <c r="A66" s="38" t="s">
        <v>137</v>
      </c>
      <c r="B66" s="38" t="s">
        <v>256</v>
      </c>
      <c r="C66" s="38" t="s">
        <v>67</v>
      </c>
      <c r="D66" s="43">
        <v>12.2756403772</v>
      </c>
      <c r="E66" s="44">
        <v>0.62432097040302603</v>
      </c>
      <c r="F66" s="44">
        <v>6.13963130177358E-2</v>
      </c>
      <c r="G66" s="44">
        <v>0.11347799130669201</v>
      </c>
      <c r="H66" s="45">
        <f t="shared" si="36"/>
        <v>11.476445102472546</v>
      </c>
      <c r="I66" s="46">
        <f t="shared" si="37"/>
        <v>5.085852560185784</v>
      </c>
      <c r="J66" s="46">
        <f t="shared" si="38"/>
        <v>0.50014753716449234</v>
      </c>
      <c r="K66" s="46">
        <f t="shared" si="39"/>
        <v>0.92441606156415979</v>
      </c>
      <c r="L66" s="46">
        <f t="shared" si="40"/>
        <v>93.489583841085562</v>
      </c>
      <c r="M66" s="38">
        <v>3.3626392405322898E-2</v>
      </c>
      <c r="N66" s="43">
        <v>4.9349168858428299E-2</v>
      </c>
      <c r="O66" s="43">
        <v>0.40777699485072399</v>
      </c>
      <c r="P66" s="45">
        <f t="shared" si="29"/>
        <v>11.784887821085524</v>
      </c>
      <c r="Q66" s="46">
        <f t="shared" si="30"/>
        <v>0.2739278063878316</v>
      </c>
      <c r="R66" s="46">
        <f t="shared" si="31"/>
        <v>0.40200891637463032</v>
      </c>
      <c r="S66" s="46">
        <f t="shared" si="32"/>
        <v>3.3218388802599925</v>
      </c>
      <c r="T66" s="46">
        <f t="shared" si="33"/>
        <v>96.002224396977539</v>
      </c>
      <c r="V66" s="48">
        <f t="shared" si="41"/>
        <v>100</v>
      </c>
      <c r="W66" s="48">
        <f t="shared" si="18"/>
        <v>100</v>
      </c>
      <c r="Y66" s="38">
        <v>5.4442557418828398E-2</v>
      </c>
      <c r="Z66" s="49">
        <f t="shared" ref="Z66:Z97" si="43">Y66/D66*100</f>
        <v>0.44350075226989027</v>
      </c>
      <c r="AA66" s="38">
        <v>4.69648771700183E-2</v>
      </c>
      <c r="AB66" s="49">
        <f t="shared" si="34"/>
        <v>0.38258596477987333</v>
      </c>
      <c r="AC66" s="38">
        <v>0</v>
      </c>
      <c r="AD66" s="49">
        <f t="shared" si="42"/>
        <v>0</v>
      </c>
      <c r="AF66" s="38">
        <v>0</v>
      </c>
      <c r="AG66" s="49">
        <f t="shared" si="35"/>
        <v>0</v>
      </c>
    </row>
    <row r="67" spans="1:33">
      <c r="A67" s="38" t="s">
        <v>138</v>
      </c>
      <c r="B67" s="38" t="s">
        <v>257</v>
      </c>
      <c r="C67" s="38" t="s">
        <v>67</v>
      </c>
      <c r="D67" s="43">
        <v>35.200998829500001</v>
      </c>
      <c r="E67" s="44">
        <v>0</v>
      </c>
      <c r="F67" s="44">
        <v>0</v>
      </c>
      <c r="G67" s="44">
        <v>0</v>
      </c>
      <c r="H67" s="45">
        <f t="shared" si="36"/>
        <v>35.200998829500001</v>
      </c>
      <c r="I67" s="46">
        <f t="shared" si="37"/>
        <v>0</v>
      </c>
      <c r="J67" s="46">
        <f t="shared" si="38"/>
        <v>0</v>
      </c>
      <c r="K67" s="46">
        <f t="shared" si="39"/>
        <v>0</v>
      </c>
      <c r="L67" s="46">
        <f t="shared" si="40"/>
        <v>100</v>
      </c>
      <c r="M67" s="38">
        <v>2.1908861295944502</v>
      </c>
      <c r="N67" s="43">
        <v>0.99788163820093201</v>
      </c>
      <c r="O67" s="43">
        <v>1.76386919694753</v>
      </c>
      <c r="P67" s="45">
        <f t="shared" si="29"/>
        <v>30.24836186475709</v>
      </c>
      <c r="Q67" s="46">
        <f t="shared" si="30"/>
        <v>6.2239317134330587</v>
      </c>
      <c r="R67" s="46">
        <f t="shared" si="31"/>
        <v>2.8348105774903831</v>
      </c>
      <c r="S67" s="46">
        <f t="shared" si="32"/>
        <v>5.0108498497188361</v>
      </c>
      <c r="T67" s="46">
        <f t="shared" si="33"/>
        <v>85.930407859357729</v>
      </c>
      <c r="V67" s="48">
        <f t="shared" si="41"/>
        <v>100</v>
      </c>
      <c r="W67" s="48">
        <f t="shared" ref="W67:W130" si="44">SUM(Q67:T67)</f>
        <v>100</v>
      </c>
      <c r="Y67" s="38">
        <v>0</v>
      </c>
      <c r="Z67" s="49">
        <f t="shared" si="43"/>
        <v>0</v>
      </c>
      <c r="AA67" s="38">
        <v>0</v>
      </c>
      <c r="AB67" s="49">
        <f t="shared" si="34"/>
        <v>0</v>
      </c>
      <c r="AC67" s="38">
        <v>0</v>
      </c>
      <c r="AD67" s="49">
        <f t="shared" si="42"/>
        <v>0</v>
      </c>
      <c r="AF67" s="38">
        <v>0</v>
      </c>
      <c r="AG67" s="49">
        <f t="shared" si="35"/>
        <v>0</v>
      </c>
    </row>
    <row r="68" spans="1:33">
      <c r="A68" s="38" t="s">
        <v>139</v>
      </c>
      <c r="B68" s="38" t="s">
        <v>258</v>
      </c>
      <c r="C68" s="38" t="s">
        <v>67</v>
      </c>
      <c r="D68" s="43">
        <v>3.2448639799999999</v>
      </c>
      <c r="E68" s="44">
        <v>0.26735577786811798</v>
      </c>
      <c r="F68" s="44">
        <v>4.64604984081326E-2</v>
      </c>
      <c r="G68" s="44">
        <v>5.22929549639971E-2</v>
      </c>
      <c r="H68" s="45">
        <f t="shared" si="36"/>
        <v>2.8787547487597518</v>
      </c>
      <c r="I68" s="46">
        <f t="shared" si="37"/>
        <v>8.2393523893755933</v>
      </c>
      <c r="J68" s="46">
        <f t="shared" si="38"/>
        <v>1.4318165166397083</v>
      </c>
      <c r="K68" s="46">
        <f t="shared" si="39"/>
        <v>1.6115607706920616</v>
      </c>
      <c r="L68" s="46">
        <f t="shared" si="40"/>
        <v>88.717270323292624</v>
      </c>
      <c r="M68" s="38">
        <v>5.8846269808409797E-2</v>
      </c>
      <c r="N68" s="43">
        <v>4.7637456503600697E-2</v>
      </c>
      <c r="O68" s="43">
        <v>8.7954485824310799E-2</v>
      </c>
      <c r="P68" s="45">
        <f t="shared" si="29"/>
        <v>3.0504257678636786</v>
      </c>
      <c r="Q68" s="46">
        <f t="shared" si="30"/>
        <v>1.8135203870212704</v>
      </c>
      <c r="R68" s="46">
        <f t="shared" si="31"/>
        <v>1.46808793210496</v>
      </c>
      <c r="S68" s="46">
        <f t="shared" si="32"/>
        <v>2.7105754314025452</v>
      </c>
      <c r="T68" s="46">
        <f t="shared" si="33"/>
        <v>94.007816249471219</v>
      </c>
      <c r="V68" s="48">
        <f t="shared" si="41"/>
        <v>99.999999999999986</v>
      </c>
      <c r="W68" s="48">
        <f t="shared" si="44"/>
        <v>100</v>
      </c>
      <c r="Y68" s="38">
        <v>3.86709298794616E-2</v>
      </c>
      <c r="Z68" s="49">
        <f t="shared" si="43"/>
        <v>1.1917581173760512</v>
      </c>
      <c r="AA68" s="38">
        <v>1.47122963570438E-2</v>
      </c>
      <c r="AB68" s="49">
        <f t="shared" si="34"/>
        <v>0.45340256009879959</v>
      </c>
      <c r="AC68" s="38">
        <v>0</v>
      </c>
      <c r="AD68" s="49">
        <f t="shared" si="42"/>
        <v>0</v>
      </c>
      <c r="AF68" s="38">
        <v>0</v>
      </c>
      <c r="AG68" s="49">
        <f t="shared" si="35"/>
        <v>0</v>
      </c>
    </row>
    <row r="69" spans="1:33">
      <c r="A69" s="38" t="s">
        <v>140</v>
      </c>
      <c r="B69" s="38" t="s">
        <v>259</v>
      </c>
      <c r="C69" s="38" t="s">
        <v>67</v>
      </c>
      <c r="D69" s="43">
        <v>11.0038210557</v>
      </c>
      <c r="E69" s="44">
        <v>4.8342562554425204</v>
      </c>
      <c r="F69" s="44">
        <v>6.1956017016550097E-2</v>
      </c>
      <c r="G69" s="44">
        <v>0.134274485484462</v>
      </c>
      <c r="H69" s="45">
        <f t="shared" si="36"/>
        <v>5.973334297756467</v>
      </c>
      <c r="I69" s="46">
        <f t="shared" si="37"/>
        <v>43.932523356860358</v>
      </c>
      <c r="J69" s="46">
        <f t="shared" si="38"/>
        <v>0.56304093553445023</v>
      </c>
      <c r="K69" s="46">
        <f t="shared" si="39"/>
        <v>1.220253262978205</v>
      </c>
      <c r="L69" s="46">
        <f t="shared" si="40"/>
        <v>54.284182444626985</v>
      </c>
      <c r="M69" s="38">
        <v>9.6075551639834798E-3</v>
      </c>
      <c r="N69" s="43">
        <v>1.5472066761082801E-2</v>
      </c>
      <c r="O69" s="43">
        <v>0.129057917677766</v>
      </c>
      <c r="P69" s="45">
        <f t="shared" si="29"/>
        <v>10.849683516097167</v>
      </c>
      <c r="Q69" s="46">
        <f t="shared" si="30"/>
        <v>8.7311081444810923E-2</v>
      </c>
      <c r="R69" s="46">
        <f t="shared" si="31"/>
        <v>0.14060631014231409</v>
      </c>
      <c r="S69" s="46">
        <f t="shared" si="32"/>
        <v>1.172846386945867</v>
      </c>
      <c r="T69" s="46">
        <f t="shared" si="33"/>
        <v>98.599236221467009</v>
      </c>
      <c r="V69" s="48">
        <f t="shared" si="41"/>
        <v>100</v>
      </c>
      <c r="W69" s="48">
        <f t="shared" si="44"/>
        <v>100</v>
      </c>
      <c r="Y69" s="38">
        <v>5.1696778276959399E-2</v>
      </c>
      <c r="Z69" s="49">
        <f t="shared" si="43"/>
        <v>0.46980751518292246</v>
      </c>
      <c r="AA69" s="38">
        <v>3.6379106763844198E-2</v>
      </c>
      <c r="AB69" s="49">
        <f t="shared" si="34"/>
        <v>0.33060431080892355</v>
      </c>
      <c r="AC69" s="38">
        <v>0</v>
      </c>
      <c r="AD69" s="49">
        <f t="shared" si="42"/>
        <v>0</v>
      </c>
      <c r="AF69" s="38">
        <v>0</v>
      </c>
      <c r="AG69" s="49">
        <f t="shared" si="35"/>
        <v>0</v>
      </c>
    </row>
    <row r="70" spans="1:33">
      <c r="A70" s="38" t="s">
        <v>141</v>
      </c>
      <c r="B70" s="38" t="s">
        <v>260</v>
      </c>
      <c r="C70" s="38" t="s">
        <v>316</v>
      </c>
      <c r="D70" s="43">
        <v>2.3854917930999999</v>
      </c>
      <c r="E70" s="44">
        <v>0</v>
      </c>
      <c r="F70" s="44">
        <v>0</v>
      </c>
      <c r="G70" s="44">
        <v>0</v>
      </c>
      <c r="H70" s="45">
        <f t="shared" si="36"/>
        <v>2.3854917930999999</v>
      </c>
      <c r="I70" s="46">
        <f t="shared" si="37"/>
        <v>0</v>
      </c>
      <c r="J70" s="46">
        <f t="shared" si="38"/>
        <v>0</v>
      </c>
      <c r="K70" s="46">
        <f t="shared" si="39"/>
        <v>0</v>
      </c>
      <c r="L70" s="46">
        <f t="shared" si="40"/>
        <v>100</v>
      </c>
      <c r="M70" s="38">
        <v>0</v>
      </c>
      <c r="N70" s="43">
        <v>8.3689667897124303E-5</v>
      </c>
      <c r="O70" s="43">
        <v>0.200794847463695</v>
      </c>
      <c r="P70" s="45">
        <f t="shared" si="29"/>
        <v>2.1846132559684079</v>
      </c>
      <c r="Q70" s="46">
        <f t="shared" si="30"/>
        <v>0</v>
      </c>
      <c r="R70" s="46">
        <f t="shared" si="31"/>
        <v>3.5082773346441789E-3</v>
      </c>
      <c r="S70" s="46">
        <f t="shared" si="32"/>
        <v>8.4173354963740046</v>
      </c>
      <c r="T70" s="46">
        <f t="shared" si="33"/>
        <v>91.57915622629136</v>
      </c>
      <c r="V70" s="48">
        <f t="shared" si="41"/>
        <v>100</v>
      </c>
      <c r="W70" s="48">
        <f t="shared" si="44"/>
        <v>100.00000000000001</v>
      </c>
      <c r="Y70" s="38">
        <v>0</v>
      </c>
      <c r="Z70" s="49">
        <f t="shared" si="43"/>
        <v>0</v>
      </c>
      <c r="AA70" s="38">
        <v>0</v>
      </c>
      <c r="AB70" s="49">
        <f t="shared" si="34"/>
        <v>0</v>
      </c>
      <c r="AC70" s="38">
        <v>0</v>
      </c>
      <c r="AD70" s="49">
        <f t="shared" si="42"/>
        <v>0</v>
      </c>
      <c r="AF70" s="38">
        <v>0</v>
      </c>
      <c r="AG70" s="49">
        <f t="shared" si="35"/>
        <v>0</v>
      </c>
    </row>
    <row r="71" spans="1:33">
      <c r="A71" s="38" t="s">
        <v>142</v>
      </c>
      <c r="B71" s="38" t="s">
        <v>261</v>
      </c>
      <c r="C71" s="38" t="s">
        <v>67</v>
      </c>
      <c r="D71" s="43">
        <v>13.733765567800001</v>
      </c>
      <c r="E71" s="44">
        <v>0.309649555453544</v>
      </c>
      <c r="F71" s="44">
        <v>4.01594005415358E-2</v>
      </c>
      <c r="G71" s="44">
        <v>9.6829631896528795E-3</v>
      </c>
      <c r="H71" s="45">
        <f t="shared" si="36"/>
        <v>13.374273648615269</v>
      </c>
      <c r="I71" s="46">
        <f t="shared" si="37"/>
        <v>2.2546588109785719</v>
      </c>
      <c r="J71" s="46">
        <f t="shared" si="38"/>
        <v>0.29241361623131956</v>
      </c>
      <c r="K71" s="46">
        <f t="shared" si="39"/>
        <v>7.0504794492454587E-2</v>
      </c>
      <c r="L71" s="46">
        <f t="shared" si="40"/>
        <v>97.382422778297666</v>
      </c>
      <c r="M71" s="38">
        <v>0.114224210247442</v>
      </c>
      <c r="N71" s="43">
        <v>3.00235943177714E-2</v>
      </c>
      <c r="O71" s="43">
        <v>0.128312312034573</v>
      </c>
      <c r="P71" s="45">
        <f t="shared" si="29"/>
        <v>13.461205451200215</v>
      </c>
      <c r="Q71" s="46">
        <f t="shared" si="30"/>
        <v>0.8317035097442651</v>
      </c>
      <c r="R71" s="46">
        <f t="shared" si="31"/>
        <v>0.21861152478213483</v>
      </c>
      <c r="S71" s="46">
        <f t="shared" si="32"/>
        <v>0.93428354664369906</v>
      </c>
      <c r="T71" s="46">
        <f t="shared" si="33"/>
        <v>98.01540141882991</v>
      </c>
      <c r="V71" s="48">
        <f t="shared" si="41"/>
        <v>100.00000000000001</v>
      </c>
      <c r="W71" s="48">
        <f t="shared" si="44"/>
        <v>100.00000000000001</v>
      </c>
      <c r="Y71" s="38">
        <v>3.9759087986821699E-2</v>
      </c>
      <c r="Z71" s="49">
        <f t="shared" si="43"/>
        <v>0.2894988107270472</v>
      </c>
      <c r="AA71" s="38">
        <v>5.6311427630967E-3</v>
      </c>
      <c r="AB71" s="49">
        <f t="shared" si="34"/>
        <v>4.1002176244360838E-2</v>
      </c>
      <c r="AC71" s="38">
        <v>0</v>
      </c>
      <c r="AD71" s="49">
        <f t="shared" si="42"/>
        <v>0</v>
      </c>
      <c r="AF71" s="38">
        <v>0</v>
      </c>
      <c r="AG71" s="49">
        <f t="shared" si="35"/>
        <v>0</v>
      </c>
    </row>
    <row r="72" spans="1:33">
      <c r="A72" s="38" t="s">
        <v>143</v>
      </c>
      <c r="B72" s="38" t="s">
        <v>262</v>
      </c>
      <c r="C72" s="38" t="s">
        <v>67</v>
      </c>
      <c r="D72" s="43">
        <v>18.287558375300002</v>
      </c>
      <c r="E72" s="44">
        <v>1.9110742975243999</v>
      </c>
      <c r="F72" s="44">
        <v>0.139402698570295</v>
      </c>
      <c r="G72" s="44">
        <v>0.21728691124080099</v>
      </c>
      <c r="H72" s="45">
        <f t="shared" si="36"/>
        <v>16.019794467964505</v>
      </c>
      <c r="I72" s="46">
        <f t="shared" si="37"/>
        <v>10.450133682720503</v>
      </c>
      <c r="J72" s="46">
        <f t="shared" si="38"/>
        <v>0.76228163273331528</v>
      </c>
      <c r="K72" s="46">
        <f t="shared" si="39"/>
        <v>1.1881679707132389</v>
      </c>
      <c r="L72" s="46">
        <f t="shared" si="40"/>
        <v>87.599416713832952</v>
      </c>
      <c r="M72" s="38">
        <v>5.4734455223466497E-2</v>
      </c>
      <c r="N72" s="43">
        <v>2.8022018700356401E-2</v>
      </c>
      <c r="O72" s="43">
        <v>0.122808392344117</v>
      </c>
      <c r="P72" s="45">
        <f t="shared" si="29"/>
        <v>18.08199350903206</v>
      </c>
      <c r="Q72" s="46">
        <f t="shared" si="30"/>
        <v>0.29929886811677009</v>
      </c>
      <c r="R72" s="46">
        <f t="shared" si="31"/>
        <v>0.15322996173291345</v>
      </c>
      <c r="S72" s="46">
        <f t="shared" si="32"/>
        <v>0.67154067166225717</v>
      </c>
      <c r="T72" s="46">
        <f t="shared" si="33"/>
        <v>98.875930498488046</v>
      </c>
      <c r="V72" s="48">
        <f t="shared" si="41"/>
        <v>100.00000000000001</v>
      </c>
      <c r="W72" s="48">
        <f t="shared" si="44"/>
        <v>99.999999999999986</v>
      </c>
      <c r="Y72" s="38">
        <v>0.14308402997872599</v>
      </c>
      <c r="Z72" s="49">
        <f t="shared" si="43"/>
        <v>0.7824118837645474</v>
      </c>
      <c r="AA72" s="38">
        <v>0.16408071089509901</v>
      </c>
      <c r="AB72" s="49">
        <f t="shared" si="34"/>
        <v>0.89722590368714172</v>
      </c>
      <c r="AC72" s="38">
        <v>0</v>
      </c>
      <c r="AD72" s="49">
        <f t="shared" si="42"/>
        <v>0</v>
      </c>
      <c r="AF72" s="38">
        <v>0</v>
      </c>
      <c r="AG72" s="49">
        <f t="shared" si="35"/>
        <v>0</v>
      </c>
    </row>
    <row r="73" spans="1:33">
      <c r="A73" s="38" t="s">
        <v>144</v>
      </c>
      <c r="B73" s="38" t="s">
        <v>263</v>
      </c>
      <c r="C73" s="38" t="s">
        <v>67</v>
      </c>
      <c r="D73" s="43">
        <v>1.2273552140999999</v>
      </c>
      <c r="E73" s="44">
        <v>0</v>
      </c>
      <c r="F73" s="44">
        <v>0</v>
      </c>
      <c r="G73" s="44">
        <v>0</v>
      </c>
      <c r="H73" s="45">
        <f t="shared" si="36"/>
        <v>1.2273552140999999</v>
      </c>
      <c r="I73" s="46">
        <f t="shared" si="37"/>
        <v>0</v>
      </c>
      <c r="J73" s="46">
        <f t="shared" si="38"/>
        <v>0</v>
      </c>
      <c r="K73" s="46">
        <f t="shared" si="39"/>
        <v>0</v>
      </c>
      <c r="L73" s="46">
        <f t="shared" si="40"/>
        <v>100</v>
      </c>
      <c r="M73" s="38">
        <v>0</v>
      </c>
      <c r="N73" s="43">
        <v>3.86091400213845E-3</v>
      </c>
      <c r="O73" s="43">
        <v>4.8705147566215599E-3</v>
      </c>
      <c r="P73" s="45">
        <f t="shared" si="29"/>
        <v>1.2186237853412398</v>
      </c>
      <c r="Q73" s="46">
        <f t="shared" si="30"/>
        <v>0</v>
      </c>
      <c r="R73" s="46">
        <f t="shared" si="31"/>
        <v>0.31457184992444071</v>
      </c>
      <c r="S73" s="46">
        <f t="shared" si="32"/>
        <v>0.39683008640599871</v>
      </c>
      <c r="T73" s="46">
        <f t="shared" si="33"/>
        <v>99.288598063669554</v>
      </c>
      <c r="V73" s="48">
        <f t="shared" si="41"/>
        <v>100</v>
      </c>
      <c r="W73" s="48">
        <f t="shared" si="44"/>
        <v>100</v>
      </c>
      <c r="Y73" s="38">
        <v>0</v>
      </c>
      <c r="Z73" s="49">
        <f t="shared" si="43"/>
        <v>0</v>
      </c>
      <c r="AA73" s="38">
        <v>0</v>
      </c>
      <c r="AB73" s="49">
        <f t="shared" si="34"/>
        <v>0</v>
      </c>
      <c r="AC73" s="38">
        <v>0</v>
      </c>
      <c r="AD73" s="49">
        <f t="shared" si="42"/>
        <v>0</v>
      </c>
      <c r="AF73" s="38">
        <v>0</v>
      </c>
      <c r="AG73" s="49">
        <f t="shared" si="35"/>
        <v>0</v>
      </c>
    </row>
    <row r="74" spans="1:33">
      <c r="A74" s="38" t="s">
        <v>145</v>
      </c>
      <c r="B74" s="38" t="s">
        <v>264</v>
      </c>
      <c r="C74" s="38" t="s">
        <v>67</v>
      </c>
      <c r="D74" s="43">
        <v>0.55965634559999999</v>
      </c>
      <c r="E74" s="44">
        <v>0</v>
      </c>
      <c r="F74" s="44">
        <v>0</v>
      </c>
      <c r="G74" s="44">
        <v>0</v>
      </c>
      <c r="H74" s="45">
        <f t="shared" si="36"/>
        <v>0.55965634559999999</v>
      </c>
      <c r="I74" s="46">
        <f t="shared" si="37"/>
        <v>0</v>
      </c>
      <c r="J74" s="46">
        <f t="shared" si="38"/>
        <v>0</v>
      </c>
      <c r="K74" s="46">
        <f t="shared" si="39"/>
        <v>0</v>
      </c>
      <c r="L74" s="46">
        <f t="shared" si="40"/>
        <v>100</v>
      </c>
      <c r="M74" s="38">
        <v>0</v>
      </c>
      <c r="N74" s="43">
        <v>0</v>
      </c>
      <c r="O74" s="43">
        <v>0</v>
      </c>
      <c r="P74" s="45">
        <f t="shared" si="29"/>
        <v>0.55965634559999999</v>
      </c>
      <c r="Q74" s="46">
        <f t="shared" si="30"/>
        <v>0</v>
      </c>
      <c r="R74" s="46">
        <f t="shared" si="31"/>
        <v>0</v>
      </c>
      <c r="S74" s="46">
        <f t="shared" si="32"/>
        <v>0</v>
      </c>
      <c r="T74" s="46">
        <f t="shared" si="33"/>
        <v>100</v>
      </c>
      <c r="V74" s="48">
        <f t="shared" si="41"/>
        <v>100</v>
      </c>
      <c r="W74" s="48">
        <f t="shared" si="44"/>
        <v>100</v>
      </c>
      <c r="Y74" s="38">
        <v>0</v>
      </c>
      <c r="Z74" s="49">
        <f t="shared" si="43"/>
        <v>0</v>
      </c>
      <c r="AA74" s="38">
        <v>0</v>
      </c>
      <c r="AB74" s="49">
        <f t="shared" si="34"/>
        <v>0</v>
      </c>
      <c r="AC74" s="38">
        <v>0</v>
      </c>
      <c r="AD74" s="49">
        <f t="shared" si="42"/>
        <v>0</v>
      </c>
      <c r="AF74" s="38">
        <v>0</v>
      </c>
      <c r="AG74" s="49">
        <f t="shared" si="35"/>
        <v>0</v>
      </c>
    </row>
    <row r="75" spans="1:33">
      <c r="A75" s="38" t="s">
        <v>146</v>
      </c>
      <c r="B75" s="38" t="s">
        <v>265</v>
      </c>
      <c r="C75" s="38" t="s">
        <v>67</v>
      </c>
      <c r="D75" s="43">
        <v>0.34082367190000001</v>
      </c>
      <c r="E75" s="44">
        <v>0</v>
      </c>
      <c r="F75" s="44">
        <v>0</v>
      </c>
      <c r="G75" s="44">
        <v>0</v>
      </c>
      <c r="H75" s="45">
        <f t="shared" si="36"/>
        <v>0.34082367190000001</v>
      </c>
      <c r="I75" s="46">
        <f t="shared" si="37"/>
        <v>0</v>
      </c>
      <c r="J75" s="46">
        <f t="shared" si="38"/>
        <v>0</v>
      </c>
      <c r="K75" s="46">
        <f t="shared" si="39"/>
        <v>0</v>
      </c>
      <c r="L75" s="46">
        <f t="shared" si="40"/>
        <v>100</v>
      </c>
      <c r="M75" s="38">
        <v>0</v>
      </c>
      <c r="N75" s="43">
        <v>0</v>
      </c>
      <c r="O75" s="43">
        <v>0</v>
      </c>
      <c r="P75" s="45">
        <f t="shared" si="29"/>
        <v>0.34082367190000001</v>
      </c>
      <c r="Q75" s="46">
        <f t="shared" si="30"/>
        <v>0</v>
      </c>
      <c r="R75" s="46">
        <f t="shared" si="31"/>
        <v>0</v>
      </c>
      <c r="S75" s="46">
        <f t="shared" si="32"/>
        <v>0</v>
      </c>
      <c r="T75" s="46">
        <f t="shared" si="33"/>
        <v>100</v>
      </c>
      <c r="V75" s="48">
        <f t="shared" si="41"/>
        <v>100</v>
      </c>
      <c r="W75" s="48">
        <f t="shared" si="44"/>
        <v>100</v>
      </c>
      <c r="Y75" s="38">
        <v>0</v>
      </c>
      <c r="Z75" s="49">
        <f t="shared" si="43"/>
        <v>0</v>
      </c>
      <c r="AA75" s="38">
        <v>0</v>
      </c>
      <c r="AB75" s="49">
        <f t="shared" si="34"/>
        <v>0</v>
      </c>
      <c r="AC75" s="38">
        <v>0</v>
      </c>
      <c r="AD75" s="49">
        <f t="shared" si="42"/>
        <v>0</v>
      </c>
      <c r="AF75" s="38">
        <v>0</v>
      </c>
      <c r="AG75" s="49">
        <f t="shared" si="35"/>
        <v>0</v>
      </c>
    </row>
    <row r="76" spans="1:33">
      <c r="A76" s="38" t="s">
        <v>147</v>
      </c>
      <c r="B76" s="38" t="s">
        <v>266</v>
      </c>
      <c r="C76" s="38" t="s">
        <v>67</v>
      </c>
      <c r="D76" s="43">
        <v>1.3324391704</v>
      </c>
      <c r="E76" s="44">
        <v>4.3916851156536797E-2</v>
      </c>
      <c r="F76" s="44">
        <v>3.15249658570328E-3</v>
      </c>
      <c r="G76" s="44">
        <v>7.9369125267125997E-3</v>
      </c>
      <c r="H76" s="45">
        <f t="shared" si="36"/>
        <v>1.2774329101310473</v>
      </c>
      <c r="I76" s="46">
        <f t="shared" si="37"/>
        <v>3.2959741902028368</v>
      </c>
      <c r="J76" s="46">
        <f t="shared" si="38"/>
        <v>0.2365959103976879</v>
      </c>
      <c r="K76" s="46">
        <f t="shared" si="39"/>
        <v>0.59566790762612654</v>
      </c>
      <c r="L76" s="46">
        <f t="shared" si="40"/>
        <v>95.87176199177334</v>
      </c>
      <c r="M76" s="38">
        <v>0</v>
      </c>
      <c r="N76" s="43">
        <v>0</v>
      </c>
      <c r="O76" s="43">
        <v>8.8581351833813202E-2</v>
      </c>
      <c r="P76" s="45">
        <f t="shared" si="29"/>
        <v>1.2438578185661868</v>
      </c>
      <c r="Q76" s="46">
        <f t="shared" si="30"/>
        <v>0</v>
      </c>
      <c r="R76" s="46">
        <f t="shared" si="31"/>
        <v>0</v>
      </c>
      <c r="S76" s="46">
        <f t="shared" si="32"/>
        <v>6.6480597239738124</v>
      </c>
      <c r="T76" s="46">
        <f t="shared" si="33"/>
        <v>93.351940276026184</v>
      </c>
      <c r="V76" s="48">
        <f t="shared" si="41"/>
        <v>99.999999999999986</v>
      </c>
      <c r="W76" s="48">
        <f t="shared" si="44"/>
        <v>100</v>
      </c>
      <c r="Y76" s="38">
        <v>2.5711736726803701E-3</v>
      </c>
      <c r="Z76" s="49">
        <f t="shared" si="43"/>
        <v>0.19296743369594127</v>
      </c>
      <c r="AA76" s="38">
        <v>5.4842702275673203E-3</v>
      </c>
      <c r="AB76" s="49">
        <f t="shared" si="34"/>
        <v>0.41159629267885711</v>
      </c>
      <c r="AC76" s="38">
        <v>0</v>
      </c>
      <c r="AD76" s="49">
        <f t="shared" si="42"/>
        <v>0</v>
      </c>
      <c r="AF76" s="38">
        <v>0</v>
      </c>
      <c r="AG76" s="49">
        <f t="shared" si="35"/>
        <v>0</v>
      </c>
    </row>
    <row r="77" spans="1:33">
      <c r="A77" s="38" t="s">
        <v>148</v>
      </c>
      <c r="B77" s="38" t="s">
        <v>267</v>
      </c>
      <c r="C77" s="38" t="s">
        <v>67</v>
      </c>
      <c r="D77" s="43">
        <v>0.29230171259999999</v>
      </c>
      <c r="E77" s="44">
        <v>0</v>
      </c>
      <c r="F77" s="44">
        <v>0</v>
      </c>
      <c r="G77" s="44">
        <v>0</v>
      </c>
      <c r="H77" s="45">
        <f t="shared" si="36"/>
        <v>0.29230171259999999</v>
      </c>
      <c r="I77" s="46">
        <f t="shared" si="37"/>
        <v>0</v>
      </c>
      <c r="J77" s="46">
        <f t="shared" si="38"/>
        <v>0</v>
      </c>
      <c r="K77" s="46">
        <f t="shared" si="39"/>
        <v>0</v>
      </c>
      <c r="L77" s="46">
        <f t="shared" si="40"/>
        <v>100</v>
      </c>
      <c r="M77" s="38">
        <v>0</v>
      </c>
      <c r="N77" s="43">
        <v>5.8048174637051397E-3</v>
      </c>
      <c r="O77" s="43">
        <v>1.8990436874007999E-3</v>
      </c>
      <c r="P77" s="45">
        <f t="shared" si="29"/>
        <v>0.28459785144889405</v>
      </c>
      <c r="Q77" s="46">
        <f t="shared" si="30"/>
        <v>0</v>
      </c>
      <c r="R77" s="46">
        <f t="shared" si="31"/>
        <v>1.9858992313359234</v>
      </c>
      <c r="S77" s="46">
        <f t="shared" si="32"/>
        <v>0.64968613098738315</v>
      </c>
      <c r="T77" s="46">
        <f t="shared" si="33"/>
        <v>97.364414637676688</v>
      </c>
      <c r="V77" s="48">
        <f t="shared" si="41"/>
        <v>100</v>
      </c>
      <c r="W77" s="48">
        <f t="shared" si="44"/>
        <v>100</v>
      </c>
      <c r="Y77" s="38">
        <v>0</v>
      </c>
      <c r="Z77" s="49">
        <f t="shared" si="43"/>
        <v>0</v>
      </c>
      <c r="AA77" s="38">
        <v>0</v>
      </c>
      <c r="AB77" s="49">
        <f t="shared" si="34"/>
        <v>0</v>
      </c>
      <c r="AC77" s="38">
        <v>0</v>
      </c>
      <c r="AD77" s="49">
        <f t="shared" si="42"/>
        <v>0</v>
      </c>
      <c r="AF77" s="38">
        <v>0</v>
      </c>
      <c r="AG77" s="49">
        <f t="shared" si="35"/>
        <v>0</v>
      </c>
    </row>
    <row r="78" spans="1:33">
      <c r="A78" s="38" t="s">
        <v>149</v>
      </c>
      <c r="B78" s="38" t="s">
        <v>257</v>
      </c>
      <c r="C78" s="38" t="s">
        <v>66</v>
      </c>
      <c r="D78" s="43">
        <v>8.4831124892999998</v>
      </c>
      <c r="E78" s="44">
        <v>0</v>
      </c>
      <c r="F78" s="44">
        <v>0</v>
      </c>
      <c r="G78" s="44">
        <v>0</v>
      </c>
      <c r="H78" s="45">
        <f t="shared" si="36"/>
        <v>8.4831124892999998</v>
      </c>
      <c r="I78" s="46">
        <f t="shared" si="37"/>
        <v>0</v>
      </c>
      <c r="J78" s="46">
        <f t="shared" si="38"/>
        <v>0</v>
      </c>
      <c r="K78" s="46">
        <f t="shared" si="39"/>
        <v>0</v>
      </c>
      <c r="L78" s="46">
        <f t="shared" si="40"/>
        <v>100</v>
      </c>
      <c r="M78" s="38">
        <v>0.78871368540685505</v>
      </c>
      <c r="N78" s="43">
        <v>0.26867075446830502</v>
      </c>
      <c r="O78" s="43">
        <v>0.60346162826369498</v>
      </c>
      <c r="P78" s="45">
        <f t="shared" si="29"/>
        <v>6.8222664211611441</v>
      </c>
      <c r="Q78" s="46">
        <f t="shared" si="30"/>
        <v>9.2974564041403784</v>
      </c>
      <c r="R78" s="46">
        <f t="shared" si="31"/>
        <v>3.1671247411511678</v>
      </c>
      <c r="S78" s="46">
        <f t="shared" si="32"/>
        <v>7.1136817886696528</v>
      </c>
      <c r="T78" s="46">
        <f t="shared" si="33"/>
        <v>80.421737066038787</v>
      </c>
      <c r="V78" s="48">
        <f t="shared" si="41"/>
        <v>100</v>
      </c>
      <c r="W78" s="48">
        <f t="shared" si="44"/>
        <v>99.999999999999986</v>
      </c>
      <c r="Y78" s="38">
        <v>0</v>
      </c>
      <c r="Z78" s="49">
        <f t="shared" si="43"/>
        <v>0</v>
      </c>
      <c r="AA78" s="38">
        <v>0</v>
      </c>
      <c r="AB78" s="49">
        <f t="shared" si="34"/>
        <v>0</v>
      </c>
      <c r="AC78" s="38">
        <v>0</v>
      </c>
      <c r="AD78" s="49">
        <f t="shared" si="42"/>
        <v>0</v>
      </c>
      <c r="AF78" s="38">
        <v>0</v>
      </c>
      <c r="AG78" s="49">
        <f t="shared" si="35"/>
        <v>0</v>
      </c>
    </row>
    <row r="79" spans="1:33">
      <c r="A79" s="38" t="s">
        <v>150</v>
      </c>
      <c r="B79" s="38" t="s">
        <v>268</v>
      </c>
      <c r="C79" s="38" t="s">
        <v>67</v>
      </c>
      <c r="D79" s="43">
        <v>1.5632766611</v>
      </c>
      <c r="E79" s="44">
        <v>0</v>
      </c>
      <c r="F79" s="44">
        <v>0</v>
      </c>
      <c r="G79" s="44">
        <v>0</v>
      </c>
      <c r="H79" s="45">
        <f t="shared" si="36"/>
        <v>1.5632766611</v>
      </c>
      <c r="I79" s="46">
        <f t="shared" si="37"/>
        <v>0</v>
      </c>
      <c r="J79" s="46">
        <f t="shared" si="38"/>
        <v>0</v>
      </c>
      <c r="K79" s="46">
        <f t="shared" si="39"/>
        <v>0</v>
      </c>
      <c r="L79" s="46">
        <f t="shared" si="40"/>
        <v>100</v>
      </c>
      <c r="M79" s="38">
        <v>0.24983175702813501</v>
      </c>
      <c r="N79" s="43">
        <v>0.13021121463633201</v>
      </c>
      <c r="O79" s="43">
        <v>0.36239142317080197</v>
      </c>
      <c r="P79" s="45">
        <f t="shared" si="29"/>
        <v>0.820842266264731</v>
      </c>
      <c r="Q79" s="46">
        <f t="shared" si="30"/>
        <v>15.981288740813213</v>
      </c>
      <c r="R79" s="46">
        <f t="shared" si="31"/>
        <v>8.3293775104854983</v>
      </c>
      <c r="S79" s="46">
        <f t="shared" si="32"/>
        <v>23.181528400469126</v>
      </c>
      <c r="T79" s="46">
        <f t="shared" si="33"/>
        <v>52.507805348232161</v>
      </c>
      <c r="V79" s="48">
        <f t="shared" si="41"/>
        <v>100</v>
      </c>
      <c r="W79" s="48">
        <f t="shared" si="44"/>
        <v>100</v>
      </c>
      <c r="Y79" s="38">
        <v>0</v>
      </c>
      <c r="Z79" s="49">
        <f t="shared" si="43"/>
        <v>0</v>
      </c>
      <c r="AA79" s="38">
        <v>0</v>
      </c>
      <c r="AB79" s="49">
        <f t="shared" si="34"/>
        <v>0</v>
      </c>
      <c r="AC79" s="38">
        <v>0</v>
      </c>
      <c r="AD79" s="49">
        <f t="shared" si="42"/>
        <v>0</v>
      </c>
      <c r="AF79" s="38">
        <v>0</v>
      </c>
      <c r="AG79" s="49">
        <f t="shared" si="35"/>
        <v>0</v>
      </c>
    </row>
    <row r="80" spans="1:33">
      <c r="A80" s="38" t="s">
        <v>151</v>
      </c>
      <c r="B80" s="38" t="s">
        <v>268</v>
      </c>
      <c r="C80" s="38" t="s">
        <v>67</v>
      </c>
      <c r="D80" s="43">
        <v>6.3805718998999996</v>
      </c>
      <c r="E80" s="44">
        <v>0</v>
      </c>
      <c r="F80" s="44">
        <v>0</v>
      </c>
      <c r="G80" s="44">
        <v>0</v>
      </c>
      <c r="H80" s="45">
        <f t="shared" si="36"/>
        <v>6.3805718998999996</v>
      </c>
      <c r="I80" s="46">
        <f t="shared" si="37"/>
        <v>0</v>
      </c>
      <c r="J80" s="46">
        <f t="shared" si="38"/>
        <v>0</v>
      </c>
      <c r="K80" s="46">
        <f t="shared" si="39"/>
        <v>0</v>
      </c>
      <c r="L80" s="46">
        <f t="shared" si="40"/>
        <v>100</v>
      </c>
      <c r="M80" s="38">
        <v>0.13558123213872</v>
      </c>
      <c r="N80" s="43">
        <v>8.0089558896634203E-2</v>
      </c>
      <c r="O80" s="43">
        <v>0.53896426686280996</v>
      </c>
      <c r="P80" s="45">
        <f t="shared" si="29"/>
        <v>5.6259368420018356</v>
      </c>
      <c r="Q80" s="46">
        <f t="shared" si="30"/>
        <v>2.1249072068421473</v>
      </c>
      <c r="R80" s="46">
        <f t="shared" si="31"/>
        <v>1.2552097234087969</v>
      </c>
      <c r="S80" s="46">
        <f t="shared" si="32"/>
        <v>8.4469586005489088</v>
      </c>
      <c r="T80" s="46">
        <f t="shared" si="33"/>
        <v>88.172924469200154</v>
      </c>
      <c r="V80" s="48">
        <f t="shared" si="41"/>
        <v>100</v>
      </c>
      <c r="W80" s="48">
        <f t="shared" si="44"/>
        <v>100</v>
      </c>
      <c r="Y80" s="38">
        <v>0</v>
      </c>
      <c r="Z80" s="49">
        <f t="shared" si="43"/>
        <v>0</v>
      </c>
      <c r="AA80" s="38">
        <v>0</v>
      </c>
      <c r="AB80" s="49">
        <f t="shared" si="34"/>
        <v>0</v>
      </c>
      <c r="AC80" s="38">
        <v>0</v>
      </c>
      <c r="AD80" s="49">
        <f t="shared" si="42"/>
        <v>0</v>
      </c>
      <c r="AF80" s="38">
        <v>0</v>
      </c>
      <c r="AG80" s="49">
        <f t="shared" si="35"/>
        <v>0</v>
      </c>
    </row>
    <row r="81" spans="1:33">
      <c r="A81" s="38" t="s">
        <v>152</v>
      </c>
      <c r="B81" s="38" t="s">
        <v>268</v>
      </c>
      <c r="C81" s="38" t="s">
        <v>67</v>
      </c>
      <c r="D81" s="43">
        <v>3.3268198036999999</v>
      </c>
      <c r="E81" s="44">
        <v>0</v>
      </c>
      <c r="F81" s="44">
        <v>0</v>
      </c>
      <c r="G81" s="44">
        <v>0</v>
      </c>
      <c r="H81" s="45">
        <f t="shared" si="36"/>
        <v>3.3268198036999999</v>
      </c>
      <c r="I81" s="46">
        <f t="shared" si="37"/>
        <v>0</v>
      </c>
      <c r="J81" s="46">
        <f t="shared" si="38"/>
        <v>0</v>
      </c>
      <c r="K81" s="46">
        <f t="shared" si="39"/>
        <v>0</v>
      </c>
      <c r="L81" s="46">
        <f t="shared" si="40"/>
        <v>100</v>
      </c>
      <c r="M81" s="38">
        <v>0.32475222941842502</v>
      </c>
      <c r="N81" s="43">
        <v>0.19653898933705699</v>
      </c>
      <c r="O81" s="43">
        <v>0.52565491817170196</v>
      </c>
      <c r="P81" s="45">
        <f t="shared" si="29"/>
        <v>2.2798736667728159</v>
      </c>
      <c r="Q81" s="46">
        <f t="shared" si="30"/>
        <v>9.7616417053080031</v>
      </c>
      <c r="R81" s="46">
        <f t="shared" si="31"/>
        <v>5.9077137005879186</v>
      </c>
      <c r="S81" s="46">
        <f t="shared" si="32"/>
        <v>15.800522696993765</v>
      </c>
      <c r="T81" s="46">
        <f t="shared" si="33"/>
        <v>68.530121897110305</v>
      </c>
      <c r="V81" s="48">
        <f t="shared" si="41"/>
        <v>100</v>
      </c>
      <c r="W81" s="48">
        <f t="shared" si="44"/>
        <v>100</v>
      </c>
      <c r="Y81" s="38">
        <v>0</v>
      </c>
      <c r="Z81" s="49">
        <f t="shared" si="43"/>
        <v>0</v>
      </c>
      <c r="AA81" s="38">
        <v>0</v>
      </c>
      <c r="AB81" s="49">
        <f t="shared" si="34"/>
        <v>0</v>
      </c>
      <c r="AC81" s="38">
        <v>0</v>
      </c>
      <c r="AD81" s="49">
        <f t="shared" si="42"/>
        <v>0</v>
      </c>
      <c r="AF81" s="38">
        <v>0</v>
      </c>
      <c r="AG81" s="49">
        <f t="shared" si="35"/>
        <v>0</v>
      </c>
    </row>
    <row r="82" spans="1:33">
      <c r="A82" s="38" t="s">
        <v>153</v>
      </c>
      <c r="B82" s="38" t="s">
        <v>269</v>
      </c>
      <c r="C82" s="38" t="s">
        <v>67</v>
      </c>
      <c r="D82" s="43">
        <v>10.5287902663</v>
      </c>
      <c r="E82" s="44">
        <v>0.89795692655522097</v>
      </c>
      <c r="F82" s="44">
        <v>0.184176033158888</v>
      </c>
      <c r="G82" s="44">
        <v>0.41574702613954601</v>
      </c>
      <c r="H82" s="45">
        <f t="shared" si="36"/>
        <v>9.0309102804463457</v>
      </c>
      <c r="I82" s="46">
        <f t="shared" si="37"/>
        <v>8.5285859423884105</v>
      </c>
      <c r="J82" s="46">
        <f t="shared" si="38"/>
        <v>1.7492611069325696</v>
      </c>
      <c r="K82" s="46">
        <f t="shared" si="39"/>
        <v>3.9486685138961053</v>
      </c>
      <c r="L82" s="46">
        <f t="shared" si="40"/>
        <v>85.773484436782923</v>
      </c>
      <c r="M82" s="38">
        <v>0</v>
      </c>
      <c r="N82" s="43">
        <v>4.4435170377567501E-2</v>
      </c>
      <c r="O82" s="43">
        <v>9.2783681386803402E-2</v>
      </c>
      <c r="P82" s="45">
        <f t="shared" si="29"/>
        <v>10.391571414535628</v>
      </c>
      <c r="Q82" s="46">
        <f t="shared" si="30"/>
        <v>0</v>
      </c>
      <c r="R82" s="46">
        <f t="shared" si="31"/>
        <v>0.42203490860477355</v>
      </c>
      <c r="S82" s="46">
        <f t="shared" si="32"/>
        <v>0.88123781593200268</v>
      </c>
      <c r="T82" s="46">
        <f t="shared" si="33"/>
        <v>98.696727275463218</v>
      </c>
      <c r="V82" s="48">
        <f t="shared" si="41"/>
        <v>100.00000000000001</v>
      </c>
      <c r="W82" s="48">
        <f t="shared" si="44"/>
        <v>100</v>
      </c>
      <c r="Y82" s="38">
        <v>0.119104235734849</v>
      </c>
      <c r="Z82" s="49">
        <f t="shared" si="43"/>
        <v>1.1312243165871734</v>
      </c>
      <c r="AA82" s="38">
        <v>0.14326367255733</v>
      </c>
      <c r="AB82" s="49">
        <f t="shared" si="34"/>
        <v>1.3606850258560172</v>
      </c>
      <c r="AC82" s="38">
        <v>0</v>
      </c>
      <c r="AD82" s="49">
        <f t="shared" si="42"/>
        <v>0</v>
      </c>
      <c r="AF82" s="38">
        <v>0</v>
      </c>
      <c r="AG82" s="49">
        <f t="shared" si="35"/>
        <v>0</v>
      </c>
    </row>
    <row r="83" spans="1:33">
      <c r="A83" s="38" t="s">
        <v>154</v>
      </c>
      <c r="B83" s="38" t="s">
        <v>270</v>
      </c>
      <c r="C83" s="38" t="s">
        <v>67</v>
      </c>
      <c r="D83" s="43">
        <v>2.0793954073999998</v>
      </c>
      <c r="E83" s="44">
        <v>0</v>
      </c>
      <c r="F83" s="44">
        <v>0</v>
      </c>
      <c r="G83" s="44">
        <v>0</v>
      </c>
      <c r="H83" s="45">
        <f t="shared" si="36"/>
        <v>2.0793954073999998</v>
      </c>
      <c r="I83" s="46">
        <f t="shared" si="37"/>
        <v>0</v>
      </c>
      <c r="J83" s="46">
        <f t="shared" si="38"/>
        <v>0</v>
      </c>
      <c r="K83" s="46">
        <f t="shared" si="39"/>
        <v>0</v>
      </c>
      <c r="L83" s="46">
        <f t="shared" si="40"/>
        <v>100</v>
      </c>
      <c r="M83" s="38">
        <v>0</v>
      </c>
      <c r="N83" s="43">
        <v>0</v>
      </c>
      <c r="O83" s="43">
        <v>0</v>
      </c>
      <c r="P83" s="45">
        <f t="shared" si="29"/>
        <v>2.0793954073999998</v>
      </c>
      <c r="Q83" s="46">
        <f t="shared" si="30"/>
        <v>0</v>
      </c>
      <c r="R83" s="46">
        <f t="shared" si="31"/>
        <v>0</v>
      </c>
      <c r="S83" s="46">
        <f t="shared" si="32"/>
        <v>0</v>
      </c>
      <c r="T83" s="46">
        <f t="shared" si="33"/>
        <v>100</v>
      </c>
      <c r="V83" s="48">
        <f t="shared" si="41"/>
        <v>100</v>
      </c>
      <c r="W83" s="48">
        <f t="shared" si="44"/>
        <v>100</v>
      </c>
      <c r="Y83" s="38">
        <v>0</v>
      </c>
      <c r="Z83" s="49">
        <f t="shared" si="43"/>
        <v>0</v>
      </c>
      <c r="AA83" s="38">
        <v>0</v>
      </c>
      <c r="AB83" s="49">
        <f t="shared" si="34"/>
        <v>0</v>
      </c>
      <c r="AC83" s="38">
        <v>0</v>
      </c>
      <c r="AD83" s="49">
        <f t="shared" si="42"/>
        <v>0</v>
      </c>
      <c r="AF83" s="38">
        <v>0</v>
      </c>
      <c r="AG83" s="49">
        <f t="shared" si="35"/>
        <v>0</v>
      </c>
    </row>
    <row r="84" spans="1:33">
      <c r="A84" s="38" t="s">
        <v>155</v>
      </c>
      <c r="B84" s="38" t="s">
        <v>270</v>
      </c>
      <c r="C84" s="38" t="s">
        <v>67</v>
      </c>
      <c r="D84" s="43">
        <v>3.0044815325999998</v>
      </c>
      <c r="E84" s="44">
        <v>0</v>
      </c>
      <c r="F84" s="44">
        <v>0</v>
      </c>
      <c r="G84" s="44">
        <v>0</v>
      </c>
      <c r="H84" s="45">
        <f t="shared" si="36"/>
        <v>3.0044815325999998</v>
      </c>
      <c r="I84" s="46">
        <f t="shared" si="37"/>
        <v>0</v>
      </c>
      <c r="J84" s="46">
        <f t="shared" si="38"/>
        <v>0</v>
      </c>
      <c r="K84" s="46">
        <f t="shared" si="39"/>
        <v>0</v>
      </c>
      <c r="L84" s="46">
        <f t="shared" si="40"/>
        <v>100</v>
      </c>
      <c r="M84" s="38">
        <v>0</v>
      </c>
      <c r="N84" s="43">
        <v>0</v>
      </c>
      <c r="O84" s="43">
        <v>0</v>
      </c>
      <c r="P84" s="45">
        <f t="shared" si="29"/>
        <v>3.0044815325999998</v>
      </c>
      <c r="Q84" s="46">
        <f t="shared" si="30"/>
        <v>0</v>
      </c>
      <c r="R84" s="46">
        <f t="shared" si="31"/>
        <v>0</v>
      </c>
      <c r="S84" s="46">
        <f t="shared" si="32"/>
        <v>0</v>
      </c>
      <c r="T84" s="46">
        <f t="shared" si="33"/>
        <v>100</v>
      </c>
      <c r="V84" s="48">
        <f t="shared" si="41"/>
        <v>100</v>
      </c>
      <c r="W84" s="48">
        <f t="shared" si="44"/>
        <v>100</v>
      </c>
      <c r="Y84" s="38">
        <v>0</v>
      </c>
      <c r="Z84" s="49">
        <f t="shared" si="43"/>
        <v>0</v>
      </c>
      <c r="AA84" s="38">
        <v>0</v>
      </c>
      <c r="AB84" s="49">
        <f t="shared" si="34"/>
        <v>0</v>
      </c>
      <c r="AC84" s="38">
        <v>0</v>
      </c>
      <c r="AD84" s="49">
        <f t="shared" si="42"/>
        <v>0</v>
      </c>
      <c r="AF84" s="38">
        <v>0</v>
      </c>
      <c r="AG84" s="49">
        <f t="shared" si="35"/>
        <v>0</v>
      </c>
    </row>
    <row r="85" spans="1:33">
      <c r="A85" s="38" t="s">
        <v>156</v>
      </c>
      <c r="B85" s="38" t="s">
        <v>271</v>
      </c>
      <c r="C85" s="38" t="s">
        <v>67</v>
      </c>
      <c r="D85" s="43">
        <v>2.7341980762000002</v>
      </c>
      <c r="E85" s="44">
        <v>0</v>
      </c>
      <c r="F85" s="44">
        <v>0</v>
      </c>
      <c r="G85" s="44">
        <v>0</v>
      </c>
      <c r="H85" s="45">
        <f t="shared" si="36"/>
        <v>2.7341980762000002</v>
      </c>
      <c r="I85" s="46">
        <f t="shared" si="37"/>
        <v>0</v>
      </c>
      <c r="J85" s="46">
        <f t="shared" si="38"/>
        <v>0</v>
      </c>
      <c r="K85" s="46">
        <f t="shared" si="39"/>
        <v>0</v>
      </c>
      <c r="L85" s="46">
        <f t="shared" si="40"/>
        <v>100</v>
      </c>
      <c r="M85" s="38">
        <v>0</v>
      </c>
      <c r="N85" s="43">
        <v>0</v>
      </c>
      <c r="O85" s="43">
        <v>3.8430502507797698E-2</v>
      </c>
      <c r="P85" s="45">
        <f t="shared" si="29"/>
        <v>2.6957675736922027</v>
      </c>
      <c r="Q85" s="46">
        <f t="shared" si="30"/>
        <v>0</v>
      </c>
      <c r="R85" s="46">
        <f t="shared" si="31"/>
        <v>0</v>
      </c>
      <c r="S85" s="46">
        <f t="shared" si="32"/>
        <v>1.4055493214744914</v>
      </c>
      <c r="T85" s="46">
        <f t="shared" si="33"/>
        <v>98.594450678525519</v>
      </c>
      <c r="V85" s="48">
        <f t="shared" si="41"/>
        <v>100</v>
      </c>
      <c r="W85" s="48">
        <f t="shared" si="44"/>
        <v>100.00000000000001</v>
      </c>
      <c r="Y85" s="38">
        <v>0</v>
      </c>
      <c r="Z85" s="49">
        <f t="shared" si="43"/>
        <v>0</v>
      </c>
      <c r="AA85" s="38">
        <v>0</v>
      </c>
      <c r="AB85" s="49">
        <f t="shared" si="34"/>
        <v>0</v>
      </c>
      <c r="AC85" s="38">
        <v>0</v>
      </c>
      <c r="AD85" s="49">
        <f t="shared" si="42"/>
        <v>0</v>
      </c>
      <c r="AF85" s="38">
        <v>0</v>
      </c>
      <c r="AG85" s="49">
        <f t="shared" si="35"/>
        <v>0</v>
      </c>
    </row>
    <row r="86" spans="1:33">
      <c r="A86" s="38" t="s">
        <v>157</v>
      </c>
      <c r="B86" s="38" t="s">
        <v>272</v>
      </c>
      <c r="C86" s="38" t="s">
        <v>67</v>
      </c>
      <c r="D86" s="43">
        <v>3.9647994165</v>
      </c>
      <c r="E86" s="44">
        <v>0</v>
      </c>
      <c r="F86" s="44">
        <v>0</v>
      </c>
      <c r="G86" s="44">
        <v>0</v>
      </c>
      <c r="H86" s="45">
        <f t="shared" si="36"/>
        <v>3.9647994165</v>
      </c>
      <c r="I86" s="46">
        <f t="shared" si="37"/>
        <v>0</v>
      </c>
      <c r="J86" s="46">
        <f t="shared" si="38"/>
        <v>0</v>
      </c>
      <c r="K86" s="46">
        <f t="shared" si="39"/>
        <v>0</v>
      </c>
      <c r="L86" s="46">
        <f t="shared" si="40"/>
        <v>100</v>
      </c>
      <c r="M86" s="38">
        <v>2.0858477294223099E-4</v>
      </c>
      <c r="N86" s="43">
        <v>9.9306302125793007E-3</v>
      </c>
      <c r="O86" s="43">
        <v>3.5950467020538701E-3</v>
      </c>
      <c r="P86" s="45">
        <f t="shared" si="29"/>
        <v>3.9510651548124245</v>
      </c>
      <c r="Q86" s="46">
        <f t="shared" si="30"/>
        <v>5.2609161531395471E-3</v>
      </c>
      <c r="R86" s="46">
        <f t="shared" si="31"/>
        <v>0.25046992721124206</v>
      </c>
      <c r="S86" s="46">
        <f t="shared" si="32"/>
        <v>9.0674112972591786E-2</v>
      </c>
      <c r="T86" s="46">
        <f t="shared" si="33"/>
        <v>99.653595043663017</v>
      </c>
      <c r="V86" s="48">
        <f t="shared" si="41"/>
        <v>100</v>
      </c>
      <c r="W86" s="48">
        <f t="shared" si="44"/>
        <v>99.999999999999986</v>
      </c>
      <c r="Y86" s="38">
        <v>0</v>
      </c>
      <c r="Z86" s="49">
        <f t="shared" si="43"/>
        <v>0</v>
      </c>
      <c r="AA86" s="38">
        <v>0</v>
      </c>
      <c r="AB86" s="49">
        <f t="shared" si="34"/>
        <v>0</v>
      </c>
      <c r="AC86" s="38">
        <v>0</v>
      </c>
      <c r="AD86" s="49">
        <f t="shared" si="42"/>
        <v>0</v>
      </c>
      <c r="AF86" s="38">
        <v>0</v>
      </c>
      <c r="AG86" s="49">
        <f t="shared" si="35"/>
        <v>0</v>
      </c>
    </row>
    <row r="87" spans="1:33">
      <c r="A87" s="38" t="s">
        <v>158</v>
      </c>
      <c r="B87" s="38" t="s">
        <v>273</v>
      </c>
      <c r="C87" s="38" t="s">
        <v>67</v>
      </c>
      <c r="D87" s="43">
        <v>3.1536777295</v>
      </c>
      <c r="E87" s="44">
        <v>0</v>
      </c>
      <c r="F87" s="44">
        <v>0</v>
      </c>
      <c r="G87" s="44">
        <v>0</v>
      </c>
      <c r="H87" s="45">
        <f t="shared" si="36"/>
        <v>3.1536777295</v>
      </c>
      <c r="I87" s="46">
        <f t="shared" si="37"/>
        <v>0</v>
      </c>
      <c r="J87" s="46">
        <f t="shared" si="38"/>
        <v>0</v>
      </c>
      <c r="K87" s="46">
        <f t="shared" si="39"/>
        <v>0</v>
      </c>
      <c r="L87" s="46">
        <f t="shared" si="40"/>
        <v>100</v>
      </c>
      <c r="M87" s="38">
        <v>0</v>
      </c>
      <c r="N87" s="43">
        <v>3.9231253415485397E-2</v>
      </c>
      <c r="O87" s="43">
        <v>0.21460227894737399</v>
      </c>
      <c r="P87" s="45">
        <f t="shared" si="29"/>
        <v>2.8998441971371407</v>
      </c>
      <c r="Q87" s="46">
        <f t="shared" si="30"/>
        <v>0</v>
      </c>
      <c r="R87" s="46">
        <f t="shared" si="31"/>
        <v>1.2439842235149789</v>
      </c>
      <c r="S87" s="46">
        <f t="shared" si="32"/>
        <v>6.8048259002481553</v>
      </c>
      <c r="T87" s="46">
        <f t="shared" si="33"/>
        <v>91.951189876236867</v>
      </c>
      <c r="V87" s="48">
        <f t="shared" si="41"/>
        <v>100</v>
      </c>
      <c r="W87" s="48">
        <f t="shared" si="44"/>
        <v>100</v>
      </c>
      <c r="Y87" s="38">
        <v>0</v>
      </c>
      <c r="Z87" s="49">
        <f t="shared" si="43"/>
        <v>0</v>
      </c>
      <c r="AA87" s="38">
        <v>0</v>
      </c>
      <c r="AB87" s="49">
        <f t="shared" si="34"/>
        <v>0</v>
      </c>
      <c r="AC87" s="38">
        <v>0</v>
      </c>
      <c r="AD87" s="49">
        <f t="shared" si="42"/>
        <v>0</v>
      </c>
      <c r="AF87" s="38">
        <v>0</v>
      </c>
      <c r="AG87" s="49">
        <f t="shared" si="35"/>
        <v>0</v>
      </c>
    </row>
    <row r="88" spans="1:33">
      <c r="A88" s="38" t="s">
        <v>159</v>
      </c>
      <c r="B88" s="38" t="s">
        <v>274</v>
      </c>
      <c r="C88" s="38" t="s">
        <v>67</v>
      </c>
      <c r="D88" s="43">
        <v>5.0082376771000003</v>
      </c>
      <c r="E88" s="44">
        <v>0</v>
      </c>
      <c r="F88" s="44">
        <v>0</v>
      </c>
      <c r="G88" s="44">
        <v>0</v>
      </c>
      <c r="H88" s="45">
        <f t="shared" si="36"/>
        <v>5.0082376771000003</v>
      </c>
      <c r="I88" s="46">
        <f t="shared" si="37"/>
        <v>0</v>
      </c>
      <c r="J88" s="46">
        <f t="shared" si="38"/>
        <v>0</v>
      </c>
      <c r="K88" s="46">
        <f t="shared" si="39"/>
        <v>0</v>
      </c>
      <c r="L88" s="46">
        <f t="shared" si="40"/>
        <v>100</v>
      </c>
      <c r="M88" s="38">
        <v>6.4051029340043503E-2</v>
      </c>
      <c r="N88" s="43">
        <v>9.9046481930240196E-2</v>
      </c>
      <c r="O88" s="43">
        <v>5.0945508581622098E-2</v>
      </c>
      <c r="P88" s="45">
        <f t="shared" si="29"/>
        <v>4.7941946572480942</v>
      </c>
      <c r="Q88" s="46">
        <f t="shared" si="30"/>
        <v>1.2789135314586746</v>
      </c>
      <c r="R88" s="46">
        <f t="shared" si="31"/>
        <v>1.9776713549983247</v>
      </c>
      <c r="S88" s="46">
        <f t="shared" si="32"/>
        <v>1.0172342421880003</v>
      </c>
      <c r="T88" s="46">
        <f t="shared" si="33"/>
        <v>95.726180871354998</v>
      </c>
      <c r="V88" s="48">
        <f t="shared" si="41"/>
        <v>100</v>
      </c>
      <c r="W88" s="48">
        <f t="shared" si="44"/>
        <v>100</v>
      </c>
      <c r="Y88" s="38">
        <v>0</v>
      </c>
      <c r="Z88" s="49">
        <f t="shared" si="43"/>
        <v>0</v>
      </c>
      <c r="AA88" s="38">
        <v>0</v>
      </c>
      <c r="AB88" s="49">
        <f t="shared" si="34"/>
        <v>0</v>
      </c>
      <c r="AC88" s="38">
        <v>0</v>
      </c>
      <c r="AD88" s="49">
        <f t="shared" si="42"/>
        <v>0</v>
      </c>
      <c r="AF88" s="38">
        <v>0</v>
      </c>
      <c r="AG88" s="49">
        <f t="shared" si="35"/>
        <v>0</v>
      </c>
    </row>
    <row r="89" spans="1:33">
      <c r="A89" s="38" t="s">
        <v>160</v>
      </c>
      <c r="B89" s="38" t="s">
        <v>275</v>
      </c>
      <c r="C89" s="38" t="s">
        <v>67</v>
      </c>
      <c r="D89" s="43">
        <v>0.20103051320000001</v>
      </c>
      <c r="E89" s="44">
        <v>0</v>
      </c>
      <c r="F89" s="44">
        <v>0</v>
      </c>
      <c r="G89" s="44">
        <v>0</v>
      </c>
      <c r="H89" s="45">
        <f t="shared" si="36"/>
        <v>0.20103051320000001</v>
      </c>
      <c r="I89" s="46">
        <f t="shared" si="37"/>
        <v>0</v>
      </c>
      <c r="J89" s="46">
        <f t="shared" si="38"/>
        <v>0</v>
      </c>
      <c r="K89" s="46">
        <f t="shared" si="39"/>
        <v>0</v>
      </c>
      <c r="L89" s="46">
        <f t="shared" si="40"/>
        <v>100</v>
      </c>
      <c r="M89" s="38">
        <v>0</v>
      </c>
      <c r="N89" s="43">
        <v>0</v>
      </c>
      <c r="O89" s="43">
        <v>0</v>
      </c>
      <c r="P89" s="45">
        <f t="shared" si="29"/>
        <v>0.20103051320000001</v>
      </c>
      <c r="Q89" s="46">
        <f t="shared" si="30"/>
        <v>0</v>
      </c>
      <c r="R89" s="46">
        <f t="shared" si="31"/>
        <v>0</v>
      </c>
      <c r="S89" s="46">
        <f t="shared" si="32"/>
        <v>0</v>
      </c>
      <c r="T89" s="46">
        <f t="shared" si="33"/>
        <v>100</v>
      </c>
      <c r="V89" s="48">
        <f t="shared" si="41"/>
        <v>100</v>
      </c>
      <c r="W89" s="48">
        <f t="shared" si="44"/>
        <v>100</v>
      </c>
      <c r="Y89" s="38">
        <v>0</v>
      </c>
      <c r="Z89" s="49">
        <f t="shared" si="43"/>
        <v>0</v>
      </c>
      <c r="AA89" s="38">
        <v>0</v>
      </c>
      <c r="AB89" s="49">
        <f t="shared" si="34"/>
        <v>0</v>
      </c>
      <c r="AC89" s="38">
        <v>0</v>
      </c>
      <c r="AD89" s="49">
        <f t="shared" si="42"/>
        <v>0</v>
      </c>
      <c r="AF89" s="38">
        <v>0</v>
      </c>
      <c r="AG89" s="49">
        <f t="shared" si="35"/>
        <v>0</v>
      </c>
    </row>
    <row r="90" spans="1:33">
      <c r="A90" s="38" t="s">
        <v>161</v>
      </c>
      <c r="B90" s="38" t="s">
        <v>276</v>
      </c>
      <c r="C90" s="38" t="s">
        <v>67</v>
      </c>
      <c r="D90" s="43">
        <v>0.28010351360000002</v>
      </c>
      <c r="E90" s="44">
        <v>0</v>
      </c>
      <c r="F90" s="44">
        <v>0</v>
      </c>
      <c r="G90" s="44">
        <v>0</v>
      </c>
      <c r="H90" s="45">
        <f t="shared" si="36"/>
        <v>0.28010351360000002</v>
      </c>
      <c r="I90" s="46">
        <f t="shared" si="37"/>
        <v>0</v>
      </c>
      <c r="J90" s="46">
        <f t="shared" si="38"/>
        <v>0</v>
      </c>
      <c r="K90" s="46">
        <f t="shared" si="39"/>
        <v>0</v>
      </c>
      <c r="L90" s="46">
        <f t="shared" si="40"/>
        <v>100</v>
      </c>
      <c r="M90" s="38">
        <v>0</v>
      </c>
      <c r="N90" s="43">
        <v>0</v>
      </c>
      <c r="O90" s="43">
        <v>0</v>
      </c>
      <c r="P90" s="45">
        <f t="shared" si="29"/>
        <v>0.28010351360000002</v>
      </c>
      <c r="Q90" s="46">
        <f t="shared" si="30"/>
        <v>0</v>
      </c>
      <c r="R90" s="46">
        <f t="shared" si="31"/>
        <v>0</v>
      </c>
      <c r="S90" s="46">
        <f t="shared" si="32"/>
        <v>0</v>
      </c>
      <c r="T90" s="46">
        <f t="shared" si="33"/>
        <v>100</v>
      </c>
      <c r="V90" s="48">
        <f t="shared" si="41"/>
        <v>100</v>
      </c>
      <c r="W90" s="48">
        <f t="shared" si="44"/>
        <v>100</v>
      </c>
      <c r="Y90" s="38">
        <v>0</v>
      </c>
      <c r="Z90" s="49">
        <f t="shared" si="43"/>
        <v>0</v>
      </c>
      <c r="AA90" s="38">
        <v>0</v>
      </c>
      <c r="AB90" s="49">
        <f t="shared" si="34"/>
        <v>0</v>
      </c>
      <c r="AC90" s="38">
        <v>0</v>
      </c>
      <c r="AD90" s="49">
        <f t="shared" si="42"/>
        <v>0</v>
      </c>
      <c r="AF90" s="38">
        <v>0</v>
      </c>
      <c r="AG90" s="49">
        <f t="shared" si="35"/>
        <v>0</v>
      </c>
    </row>
    <row r="91" spans="1:33">
      <c r="A91" s="38" t="s">
        <v>162</v>
      </c>
      <c r="B91" s="38" t="s">
        <v>277</v>
      </c>
      <c r="C91" s="38" t="s">
        <v>67</v>
      </c>
      <c r="D91" s="43">
        <v>14.339763742300001</v>
      </c>
      <c r="E91" s="44">
        <v>0</v>
      </c>
      <c r="F91" s="44">
        <v>0</v>
      </c>
      <c r="G91" s="44">
        <v>0</v>
      </c>
      <c r="H91" s="45">
        <f t="shared" si="36"/>
        <v>14.339763742300001</v>
      </c>
      <c r="I91" s="46">
        <f t="shared" si="37"/>
        <v>0</v>
      </c>
      <c r="J91" s="46">
        <f t="shared" si="38"/>
        <v>0</v>
      </c>
      <c r="K91" s="46">
        <f t="shared" si="39"/>
        <v>0</v>
      </c>
      <c r="L91" s="46">
        <f t="shared" si="40"/>
        <v>100</v>
      </c>
      <c r="M91" s="38">
        <v>2.6512287487588999E-2</v>
      </c>
      <c r="N91" s="43">
        <v>6.7308547592521703E-3</v>
      </c>
      <c r="O91" s="43">
        <v>8.1096218755376898E-2</v>
      </c>
      <c r="P91" s="45">
        <f t="shared" si="29"/>
        <v>14.225424381297783</v>
      </c>
      <c r="Q91" s="46">
        <f t="shared" si="30"/>
        <v>0.18488650136809442</v>
      </c>
      <c r="R91" s="46">
        <f t="shared" si="31"/>
        <v>4.6938393687737195E-2</v>
      </c>
      <c r="S91" s="46">
        <f t="shared" si="32"/>
        <v>0.56553385545785573</v>
      </c>
      <c r="T91" s="46">
        <f t="shared" si="33"/>
        <v>99.202641249486305</v>
      </c>
      <c r="V91" s="48">
        <f t="shared" si="41"/>
        <v>100</v>
      </c>
      <c r="W91" s="48">
        <f t="shared" si="44"/>
        <v>99.999999999999986</v>
      </c>
      <c r="Y91" s="38">
        <v>0</v>
      </c>
      <c r="Z91" s="49">
        <f t="shared" si="43"/>
        <v>0</v>
      </c>
      <c r="AA91" s="38">
        <v>0</v>
      </c>
      <c r="AB91" s="49">
        <f t="shared" si="34"/>
        <v>0</v>
      </c>
      <c r="AC91" s="38">
        <v>0</v>
      </c>
      <c r="AD91" s="49">
        <f t="shared" si="42"/>
        <v>0</v>
      </c>
      <c r="AF91" s="38">
        <v>0</v>
      </c>
      <c r="AG91" s="49">
        <f t="shared" si="35"/>
        <v>0</v>
      </c>
    </row>
    <row r="92" spans="1:33">
      <c r="A92" s="38" t="s">
        <v>163</v>
      </c>
      <c r="B92" s="38" t="s">
        <v>278</v>
      </c>
      <c r="C92" s="38" t="s">
        <v>67</v>
      </c>
      <c r="D92" s="43">
        <v>5.9551578432000003</v>
      </c>
      <c r="E92" s="44">
        <v>0</v>
      </c>
      <c r="F92" s="44">
        <v>0</v>
      </c>
      <c r="G92" s="44">
        <v>0</v>
      </c>
      <c r="H92" s="45">
        <f t="shared" si="36"/>
        <v>5.9551578432000003</v>
      </c>
      <c r="I92" s="46">
        <f t="shared" si="37"/>
        <v>0</v>
      </c>
      <c r="J92" s="46">
        <f t="shared" si="38"/>
        <v>0</v>
      </c>
      <c r="K92" s="46">
        <f t="shared" si="39"/>
        <v>0</v>
      </c>
      <c r="L92" s="46">
        <f t="shared" si="40"/>
        <v>100</v>
      </c>
      <c r="M92" s="38">
        <v>0</v>
      </c>
      <c r="N92" s="43">
        <v>0</v>
      </c>
      <c r="O92" s="43">
        <v>2.41664034260081E-2</v>
      </c>
      <c r="P92" s="45">
        <f t="shared" ref="P92:P122" si="45">D92-SUM(M92,N92,O92)</f>
        <v>5.930991439773992</v>
      </c>
      <c r="Q92" s="46">
        <f t="shared" ref="Q92:Q122" si="46">M92/D92*100</f>
        <v>0</v>
      </c>
      <c r="R92" s="46">
        <f t="shared" ref="R92:R122" si="47">N92/D92*100</f>
        <v>0</v>
      </c>
      <c r="S92" s="46">
        <f t="shared" ref="S92:S122" si="48">O92/D92*100</f>
        <v>0.40580626177025558</v>
      </c>
      <c r="T92" s="46">
        <f t="shared" ref="T92:T122" si="49">P92/D92*100</f>
        <v>99.594193738229748</v>
      </c>
      <c r="V92" s="48">
        <f t="shared" si="41"/>
        <v>100</v>
      </c>
      <c r="W92" s="48">
        <f t="shared" si="44"/>
        <v>100</v>
      </c>
      <c r="Y92" s="38">
        <v>0</v>
      </c>
      <c r="Z92" s="49">
        <f t="shared" si="43"/>
        <v>0</v>
      </c>
      <c r="AA92" s="38">
        <v>0</v>
      </c>
      <c r="AB92" s="49">
        <f t="shared" ref="AB92:AB122" si="50">AA92/D92*100</f>
        <v>0</v>
      </c>
      <c r="AC92" s="38">
        <v>0</v>
      </c>
      <c r="AD92" s="49">
        <f t="shared" si="42"/>
        <v>0</v>
      </c>
      <c r="AF92" s="38">
        <v>0</v>
      </c>
      <c r="AG92" s="49">
        <f t="shared" ref="AG92:AG122" si="51">AF92/D92*100</f>
        <v>0</v>
      </c>
    </row>
    <row r="93" spans="1:33">
      <c r="A93" s="38" t="s">
        <v>164</v>
      </c>
      <c r="B93" s="38" t="s">
        <v>279</v>
      </c>
      <c r="C93" s="38" t="s">
        <v>67</v>
      </c>
      <c r="D93" s="43">
        <v>18.4472505958</v>
      </c>
      <c r="E93" s="44">
        <v>0</v>
      </c>
      <c r="F93" s="44">
        <v>0</v>
      </c>
      <c r="G93" s="44">
        <v>0</v>
      </c>
      <c r="H93" s="45">
        <f t="shared" si="36"/>
        <v>18.4472505958</v>
      </c>
      <c r="I93" s="46">
        <f t="shared" si="37"/>
        <v>0</v>
      </c>
      <c r="J93" s="46">
        <f t="shared" si="38"/>
        <v>0</v>
      </c>
      <c r="K93" s="46">
        <f t="shared" si="39"/>
        <v>0</v>
      </c>
      <c r="L93" s="46">
        <f t="shared" si="40"/>
        <v>100</v>
      </c>
      <c r="M93" s="38">
        <v>5.8836640725165298E-2</v>
      </c>
      <c r="N93" s="43">
        <v>6.2377135846837801E-2</v>
      </c>
      <c r="O93" s="43">
        <v>7.62023596211273E-2</v>
      </c>
      <c r="P93" s="45">
        <f t="shared" si="45"/>
        <v>18.24983445960687</v>
      </c>
      <c r="Q93" s="46">
        <f t="shared" si="46"/>
        <v>0.31894531068256315</v>
      </c>
      <c r="R93" s="46">
        <f t="shared" si="47"/>
        <v>0.33813784619502912</v>
      </c>
      <c r="S93" s="46">
        <f t="shared" si="48"/>
        <v>0.41308247657500119</v>
      </c>
      <c r="T93" s="46">
        <f t="shared" si="49"/>
        <v>98.929834366547411</v>
      </c>
      <c r="V93" s="48">
        <f t="shared" si="41"/>
        <v>100</v>
      </c>
      <c r="W93" s="48">
        <f t="shared" si="44"/>
        <v>100</v>
      </c>
      <c r="Y93" s="38">
        <v>0</v>
      </c>
      <c r="Z93" s="49">
        <f t="shared" si="43"/>
        <v>0</v>
      </c>
      <c r="AA93" s="38">
        <v>0</v>
      </c>
      <c r="AB93" s="49">
        <f t="shared" si="50"/>
        <v>0</v>
      </c>
      <c r="AC93" s="38">
        <v>0</v>
      </c>
      <c r="AD93" s="49">
        <f t="shared" si="42"/>
        <v>0</v>
      </c>
      <c r="AF93" s="38">
        <v>0</v>
      </c>
      <c r="AG93" s="49">
        <f t="shared" si="51"/>
        <v>0</v>
      </c>
    </row>
    <row r="94" spans="1:33">
      <c r="A94" s="38" t="s">
        <v>165</v>
      </c>
      <c r="B94" s="38" t="s">
        <v>280</v>
      </c>
      <c r="C94" s="38" t="s">
        <v>67</v>
      </c>
      <c r="D94" s="43">
        <v>11.2448763915</v>
      </c>
      <c r="E94" s="44">
        <v>0</v>
      </c>
      <c r="F94" s="44">
        <v>0</v>
      </c>
      <c r="G94" s="44">
        <v>0</v>
      </c>
      <c r="H94" s="45">
        <f t="shared" si="36"/>
        <v>11.2448763915</v>
      </c>
      <c r="I94" s="46">
        <f t="shared" si="37"/>
        <v>0</v>
      </c>
      <c r="J94" s="46">
        <f t="shared" si="38"/>
        <v>0</v>
      </c>
      <c r="K94" s="46">
        <f t="shared" si="39"/>
        <v>0</v>
      </c>
      <c r="L94" s="46">
        <f t="shared" si="40"/>
        <v>100</v>
      </c>
      <c r="M94" s="38">
        <v>5.2618203332735598E-2</v>
      </c>
      <c r="N94" s="43">
        <v>3.5244247632474999E-3</v>
      </c>
      <c r="O94" s="43">
        <v>6.1595809674576597E-2</v>
      </c>
      <c r="P94" s="45">
        <f t="shared" si="45"/>
        <v>11.12713795372944</v>
      </c>
      <c r="Q94" s="46">
        <f t="shared" si="46"/>
        <v>0.46793047340662353</v>
      </c>
      <c r="R94" s="46">
        <f t="shared" si="47"/>
        <v>3.1342494488526454E-2</v>
      </c>
      <c r="S94" s="46">
        <f t="shared" si="48"/>
        <v>0.54776777912060337</v>
      </c>
      <c r="T94" s="46">
        <f t="shared" si="49"/>
        <v>98.952959252984243</v>
      </c>
      <c r="V94" s="48">
        <f t="shared" si="41"/>
        <v>100</v>
      </c>
      <c r="W94" s="48">
        <f t="shared" si="44"/>
        <v>100</v>
      </c>
      <c r="Y94" s="38">
        <v>0</v>
      </c>
      <c r="Z94" s="49">
        <f t="shared" si="43"/>
        <v>0</v>
      </c>
      <c r="AA94" s="38">
        <v>0</v>
      </c>
      <c r="AB94" s="49">
        <f t="shared" si="50"/>
        <v>0</v>
      </c>
      <c r="AC94" s="38">
        <v>0</v>
      </c>
      <c r="AD94" s="49">
        <f t="shared" si="42"/>
        <v>0</v>
      </c>
      <c r="AF94" s="38">
        <v>0</v>
      </c>
      <c r="AG94" s="49">
        <f t="shared" si="51"/>
        <v>0</v>
      </c>
    </row>
    <row r="95" spans="1:33">
      <c r="A95" s="38" t="s">
        <v>166</v>
      </c>
      <c r="B95" s="38" t="s">
        <v>280</v>
      </c>
      <c r="C95" s="38" t="s">
        <v>67</v>
      </c>
      <c r="D95" s="43">
        <v>5.4690808274</v>
      </c>
      <c r="E95" s="44">
        <v>0</v>
      </c>
      <c r="F95" s="44">
        <v>0</v>
      </c>
      <c r="G95" s="44">
        <v>0</v>
      </c>
      <c r="H95" s="45">
        <f t="shared" si="36"/>
        <v>5.4690808274</v>
      </c>
      <c r="I95" s="46">
        <f t="shared" si="37"/>
        <v>0</v>
      </c>
      <c r="J95" s="46">
        <f t="shared" si="38"/>
        <v>0</v>
      </c>
      <c r="K95" s="46">
        <f t="shared" si="39"/>
        <v>0</v>
      </c>
      <c r="L95" s="46">
        <f t="shared" si="40"/>
        <v>100</v>
      </c>
      <c r="M95" s="38">
        <v>0</v>
      </c>
      <c r="N95" s="43">
        <v>0</v>
      </c>
      <c r="O95" s="43">
        <v>4.8899024277547099E-3</v>
      </c>
      <c r="P95" s="45">
        <f t="shared" si="45"/>
        <v>5.4641909249722449</v>
      </c>
      <c r="Q95" s="46">
        <f t="shared" si="46"/>
        <v>0</v>
      </c>
      <c r="R95" s="46">
        <f t="shared" si="47"/>
        <v>0</v>
      </c>
      <c r="S95" s="46">
        <f t="shared" si="48"/>
        <v>8.9409949899741548E-2</v>
      </c>
      <c r="T95" s="46">
        <f t="shared" si="49"/>
        <v>99.910590050100254</v>
      </c>
      <c r="V95" s="48">
        <f t="shared" si="41"/>
        <v>100</v>
      </c>
      <c r="W95" s="48">
        <f t="shared" si="44"/>
        <v>100</v>
      </c>
      <c r="Y95" s="38">
        <v>0</v>
      </c>
      <c r="Z95" s="49">
        <f t="shared" si="43"/>
        <v>0</v>
      </c>
      <c r="AA95" s="38">
        <v>0</v>
      </c>
      <c r="AB95" s="49">
        <f t="shared" si="50"/>
        <v>0</v>
      </c>
      <c r="AC95" s="38">
        <v>0</v>
      </c>
      <c r="AD95" s="49">
        <f t="shared" si="42"/>
        <v>0</v>
      </c>
      <c r="AF95" s="38">
        <v>0</v>
      </c>
      <c r="AG95" s="49">
        <f t="shared" si="51"/>
        <v>0</v>
      </c>
    </row>
    <row r="96" spans="1:33">
      <c r="A96" s="38" t="s">
        <v>167</v>
      </c>
      <c r="B96" s="38" t="s">
        <v>281</v>
      </c>
      <c r="C96" s="38" t="s">
        <v>67</v>
      </c>
      <c r="D96" s="43">
        <v>5.1049649921000002</v>
      </c>
      <c r="E96" s="44">
        <v>0</v>
      </c>
      <c r="F96" s="44">
        <v>0</v>
      </c>
      <c r="G96" s="44">
        <v>0</v>
      </c>
      <c r="H96" s="45">
        <f t="shared" si="36"/>
        <v>5.1049649921000002</v>
      </c>
      <c r="I96" s="46">
        <f t="shared" si="37"/>
        <v>0</v>
      </c>
      <c r="J96" s="46">
        <f t="shared" si="38"/>
        <v>0</v>
      </c>
      <c r="K96" s="46">
        <f t="shared" si="39"/>
        <v>0</v>
      </c>
      <c r="L96" s="46">
        <f t="shared" si="40"/>
        <v>100</v>
      </c>
      <c r="M96" s="38">
        <v>0</v>
      </c>
      <c r="N96" s="43">
        <v>9.1241972716306905E-5</v>
      </c>
      <c r="O96" s="43">
        <v>7.0362660594511503E-2</v>
      </c>
      <c r="P96" s="45">
        <f t="shared" si="45"/>
        <v>5.0345110895327725</v>
      </c>
      <c r="Q96" s="46">
        <f t="shared" si="46"/>
        <v>0</v>
      </c>
      <c r="R96" s="46">
        <f t="shared" si="47"/>
        <v>1.7873182844055746E-3</v>
      </c>
      <c r="S96" s="46">
        <f t="shared" si="48"/>
        <v>1.3783181805046389</v>
      </c>
      <c r="T96" s="46">
        <f t="shared" si="49"/>
        <v>98.619894501210965</v>
      </c>
      <c r="V96" s="48">
        <f t="shared" si="41"/>
        <v>100</v>
      </c>
      <c r="W96" s="48">
        <f t="shared" si="44"/>
        <v>100.00000000000001</v>
      </c>
      <c r="Y96" s="38">
        <v>0</v>
      </c>
      <c r="Z96" s="49">
        <f t="shared" si="43"/>
        <v>0</v>
      </c>
      <c r="AA96" s="38">
        <v>0</v>
      </c>
      <c r="AB96" s="49">
        <f t="shared" si="50"/>
        <v>0</v>
      </c>
      <c r="AC96" s="38">
        <v>0</v>
      </c>
      <c r="AD96" s="49">
        <f t="shared" si="42"/>
        <v>0</v>
      </c>
      <c r="AF96" s="38">
        <v>0</v>
      </c>
      <c r="AG96" s="49">
        <f t="shared" si="51"/>
        <v>0</v>
      </c>
    </row>
    <row r="97" spans="1:33">
      <c r="A97" s="38" t="s">
        <v>168</v>
      </c>
      <c r="B97" s="38" t="s">
        <v>282</v>
      </c>
      <c r="C97" s="38" t="s">
        <v>67</v>
      </c>
      <c r="D97" s="43">
        <v>22.575611753099999</v>
      </c>
      <c r="E97" s="44">
        <v>0</v>
      </c>
      <c r="F97" s="44">
        <v>0</v>
      </c>
      <c r="G97" s="44">
        <v>0</v>
      </c>
      <c r="H97" s="45">
        <f t="shared" si="36"/>
        <v>22.575611753099999</v>
      </c>
      <c r="I97" s="46">
        <f t="shared" si="37"/>
        <v>0</v>
      </c>
      <c r="J97" s="46">
        <f t="shared" si="38"/>
        <v>0</v>
      </c>
      <c r="K97" s="46">
        <f t="shared" si="39"/>
        <v>0</v>
      </c>
      <c r="L97" s="46">
        <f t="shared" si="40"/>
        <v>100</v>
      </c>
      <c r="M97" s="38">
        <v>3.4251002856509997E-2</v>
      </c>
      <c r="N97" s="43">
        <v>4.6115121539853303E-2</v>
      </c>
      <c r="O97" s="43">
        <v>0.213556994875123</v>
      </c>
      <c r="P97" s="45">
        <f t="shared" si="45"/>
        <v>22.281688633828512</v>
      </c>
      <c r="Q97" s="46">
        <f t="shared" si="46"/>
        <v>0.15171683155742957</v>
      </c>
      <c r="R97" s="46">
        <f t="shared" si="47"/>
        <v>0.20426964302981046</v>
      </c>
      <c r="S97" s="46">
        <f t="shared" si="48"/>
        <v>0.94596326872868963</v>
      </c>
      <c r="T97" s="46">
        <f t="shared" si="49"/>
        <v>98.69805025668407</v>
      </c>
      <c r="V97" s="48">
        <f t="shared" si="41"/>
        <v>100</v>
      </c>
      <c r="W97" s="48">
        <f t="shared" si="44"/>
        <v>100</v>
      </c>
      <c r="Y97" s="38">
        <v>0</v>
      </c>
      <c r="Z97" s="49">
        <f t="shared" si="43"/>
        <v>0</v>
      </c>
      <c r="AA97" s="38">
        <v>0</v>
      </c>
      <c r="AB97" s="49">
        <f t="shared" si="50"/>
        <v>0</v>
      </c>
      <c r="AC97" s="38">
        <v>0</v>
      </c>
      <c r="AD97" s="49">
        <f t="shared" si="42"/>
        <v>0</v>
      </c>
      <c r="AF97" s="38">
        <v>0</v>
      </c>
      <c r="AG97" s="49">
        <f t="shared" si="51"/>
        <v>0</v>
      </c>
    </row>
    <row r="98" spans="1:33">
      <c r="A98" s="38" t="s">
        <v>169</v>
      </c>
      <c r="B98" s="38" t="s">
        <v>283</v>
      </c>
      <c r="C98" s="38" t="s">
        <v>67</v>
      </c>
      <c r="D98" s="43">
        <v>111.3474710447</v>
      </c>
      <c r="E98" s="44">
        <v>0</v>
      </c>
      <c r="F98" s="44">
        <v>0</v>
      </c>
      <c r="G98" s="44">
        <v>0</v>
      </c>
      <c r="H98" s="45">
        <f t="shared" si="36"/>
        <v>111.3474710447</v>
      </c>
      <c r="I98" s="46">
        <f t="shared" si="37"/>
        <v>0</v>
      </c>
      <c r="J98" s="46">
        <f t="shared" si="38"/>
        <v>0</v>
      </c>
      <c r="K98" s="46">
        <f t="shared" si="39"/>
        <v>0</v>
      </c>
      <c r="L98" s="46">
        <f t="shared" si="40"/>
        <v>100</v>
      </c>
      <c r="M98" s="38">
        <v>0.69391981421957905</v>
      </c>
      <c r="N98" s="43">
        <v>0.44048494024013302</v>
      </c>
      <c r="O98" s="43">
        <v>1.58817246006055</v>
      </c>
      <c r="P98" s="45">
        <f t="shared" si="45"/>
        <v>108.62489383017974</v>
      </c>
      <c r="Q98" s="46">
        <f t="shared" si="46"/>
        <v>0.6232021326654178</v>
      </c>
      <c r="R98" s="46">
        <f t="shared" si="47"/>
        <v>0.39559492111257927</v>
      </c>
      <c r="S98" s="46">
        <f t="shared" si="48"/>
        <v>1.4263210876365431</v>
      </c>
      <c r="T98" s="46">
        <f t="shared" si="49"/>
        <v>97.55488185858546</v>
      </c>
      <c r="V98" s="48">
        <f t="shared" si="41"/>
        <v>100</v>
      </c>
      <c r="W98" s="48">
        <f t="shared" si="44"/>
        <v>100</v>
      </c>
      <c r="Y98" s="38">
        <v>0</v>
      </c>
      <c r="Z98" s="49">
        <f t="shared" ref="Z98:Z129" si="52">Y98/D98*100</f>
        <v>0</v>
      </c>
      <c r="AA98" s="38">
        <v>0</v>
      </c>
      <c r="AB98" s="49">
        <f t="shared" si="50"/>
        <v>0</v>
      </c>
      <c r="AC98" s="38">
        <v>0</v>
      </c>
      <c r="AD98" s="49">
        <f t="shared" si="42"/>
        <v>0</v>
      </c>
      <c r="AF98" s="38">
        <v>0</v>
      </c>
      <c r="AG98" s="49">
        <f t="shared" si="51"/>
        <v>0</v>
      </c>
    </row>
    <row r="99" spans="1:33">
      <c r="A99" s="38" t="s">
        <v>170</v>
      </c>
      <c r="B99" s="38" t="s">
        <v>284</v>
      </c>
      <c r="C99" s="38" t="s">
        <v>67</v>
      </c>
      <c r="D99" s="43">
        <v>6.3554104211000002</v>
      </c>
      <c r="E99" s="44">
        <v>0</v>
      </c>
      <c r="F99" s="44">
        <v>0</v>
      </c>
      <c r="G99" s="44">
        <v>0</v>
      </c>
      <c r="H99" s="45">
        <f t="shared" si="36"/>
        <v>6.3554104211000002</v>
      </c>
      <c r="I99" s="46">
        <f t="shared" si="37"/>
        <v>0</v>
      </c>
      <c r="J99" s="46">
        <f t="shared" si="38"/>
        <v>0</v>
      </c>
      <c r="K99" s="46">
        <f t="shared" si="39"/>
        <v>0</v>
      </c>
      <c r="L99" s="46">
        <f t="shared" si="40"/>
        <v>100</v>
      </c>
      <c r="M99" s="38">
        <v>0</v>
      </c>
      <c r="N99" s="43">
        <v>0</v>
      </c>
      <c r="O99" s="43">
        <v>0</v>
      </c>
      <c r="P99" s="45">
        <f t="shared" si="45"/>
        <v>6.3554104211000002</v>
      </c>
      <c r="Q99" s="46">
        <f t="shared" si="46"/>
        <v>0</v>
      </c>
      <c r="R99" s="46">
        <f t="shared" si="47"/>
        <v>0</v>
      </c>
      <c r="S99" s="46">
        <f t="shared" si="48"/>
        <v>0</v>
      </c>
      <c r="T99" s="46">
        <f t="shared" si="49"/>
        <v>100</v>
      </c>
      <c r="V99" s="48">
        <f t="shared" si="41"/>
        <v>100</v>
      </c>
      <c r="W99" s="48">
        <f t="shared" si="44"/>
        <v>100</v>
      </c>
      <c r="Y99" s="38">
        <v>0</v>
      </c>
      <c r="Z99" s="49">
        <f t="shared" si="52"/>
        <v>0</v>
      </c>
      <c r="AA99" s="38">
        <v>0</v>
      </c>
      <c r="AB99" s="49">
        <f t="shared" si="50"/>
        <v>0</v>
      </c>
      <c r="AC99" s="38">
        <v>0</v>
      </c>
      <c r="AD99" s="49">
        <f t="shared" si="42"/>
        <v>0</v>
      </c>
      <c r="AF99" s="38">
        <v>0</v>
      </c>
      <c r="AG99" s="49">
        <f t="shared" si="51"/>
        <v>0</v>
      </c>
    </row>
    <row r="100" spans="1:33">
      <c r="A100" s="38" t="s">
        <v>171</v>
      </c>
      <c r="B100" s="38" t="s">
        <v>285</v>
      </c>
      <c r="C100" s="38" t="s">
        <v>67</v>
      </c>
      <c r="D100" s="43">
        <v>84.096993193299994</v>
      </c>
      <c r="E100" s="44">
        <v>0</v>
      </c>
      <c r="F100" s="44">
        <v>0</v>
      </c>
      <c r="G100" s="44">
        <v>0</v>
      </c>
      <c r="H100" s="45">
        <f t="shared" si="36"/>
        <v>84.096993193299994</v>
      </c>
      <c r="I100" s="46">
        <f t="shared" si="37"/>
        <v>0</v>
      </c>
      <c r="J100" s="46">
        <f t="shared" si="38"/>
        <v>0</v>
      </c>
      <c r="K100" s="46">
        <f t="shared" si="39"/>
        <v>0</v>
      </c>
      <c r="L100" s="46">
        <f t="shared" si="40"/>
        <v>100</v>
      </c>
      <c r="M100" s="38">
        <v>0.18125265132468901</v>
      </c>
      <c r="N100" s="43">
        <v>0.154065925404786</v>
      </c>
      <c r="O100" s="43">
        <v>0.62749998413612995</v>
      </c>
      <c r="P100" s="45">
        <f t="shared" si="45"/>
        <v>83.134174632434394</v>
      </c>
      <c r="Q100" s="46">
        <f t="shared" si="46"/>
        <v>0.21552809968850278</v>
      </c>
      <c r="R100" s="46">
        <f t="shared" si="47"/>
        <v>0.18320027810109676</v>
      </c>
      <c r="S100" s="46">
        <f t="shared" si="48"/>
        <v>0.74616221140486971</v>
      </c>
      <c r="T100" s="46">
        <f t="shared" si="49"/>
        <v>98.855109410805539</v>
      </c>
      <c r="V100" s="48">
        <f t="shared" si="41"/>
        <v>100</v>
      </c>
      <c r="W100" s="48">
        <f t="shared" si="44"/>
        <v>100.00000000000001</v>
      </c>
      <c r="Y100" s="38">
        <v>0</v>
      </c>
      <c r="Z100" s="49">
        <f t="shared" si="52"/>
        <v>0</v>
      </c>
      <c r="AA100" s="38">
        <v>0</v>
      </c>
      <c r="AB100" s="49">
        <f t="shared" si="50"/>
        <v>0</v>
      </c>
      <c r="AC100" s="38">
        <v>0</v>
      </c>
      <c r="AD100" s="49">
        <f t="shared" si="42"/>
        <v>0</v>
      </c>
      <c r="AF100" s="38">
        <v>0</v>
      </c>
      <c r="AG100" s="49">
        <f t="shared" si="51"/>
        <v>0</v>
      </c>
    </row>
    <row r="101" spans="1:33">
      <c r="A101" s="38" t="s">
        <v>172</v>
      </c>
      <c r="B101" s="38" t="s">
        <v>286</v>
      </c>
      <c r="C101" s="38" t="s">
        <v>67</v>
      </c>
      <c r="D101" s="43">
        <v>1.9815231441000001</v>
      </c>
      <c r="E101" s="44">
        <v>0</v>
      </c>
      <c r="F101" s="44">
        <v>0</v>
      </c>
      <c r="G101" s="44">
        <v>0</v>
      </c>
      <c r="H101" s="45">
        <f t="shared" si="36"/>
        <v>1.9815231441000001</v>
      </c>
      <c r="I101" s="46">
        <f t="shared" si="37"/>
        <v>0</v>
      </c>
      <c r="J101" s="46">
        <f t="shared" si="38"/>
        <v>0</v>
      </c>
      <c r="K101" s="46">
        <f t="shared" si="39"/>
        <v>0</v>
      </c>
      <c r="L101" s="46">
        <f t="shared" si="40"/>
        <v>100</v>
      </c>
      <c r="M101" s="38">
        <v>0</v>
      </c>
      <c r="N101" s="43">
        <v>1.08085637918826E-2</v>
      </c>
      <c r="O101" s="43">
        <v>1.8414589928565601E-2</v>
      </c>
      <c r="P101" s="45">
        <f t="shared" si="45"/>
        <v>1.9522999903795519</v>
      </c>
      <c r="Q101" s="46">
        <f t="shared" si="46"/>
        <v>0</v>
      </c>
      <c r="R101" s="46">
        <f t="shared" si="47"/>
        <v>0.54546745134242702</v>
      </c>
      <c r="S101" s="46">
        <f t="shared" si="48"/>
        <v>0.92931490522304427</v>
      </c>
      <c r="T101" s="46">
        <f t="shared" si="49"/>
        <v>98.52521764343453</v>
      </c>
      <c r="V101" s="48">
        <f t="shared" si="41"/>
        <v>100</v>
      </c>
      <c r="W101" s="48">
        <f t="shared" si="44"/>
        <v>100</v>
      </c>
      <c r="Y101" s="38">
        <v>0</v>
      </c>
      <c r="Z101" s="49">
        <f t="shared" si="52"/>
        <v>0</v>
      </c>
      <c r="AA101" s="38">
        <v>0</v>
      </c>
      <c r="AB101" s="49">
        <f t="shared" si="50"/>
        <v>0</v>
      </c>
      <c r="AC101" s="38">
        <v>0</v>
      </c>
      <c r="AD101" s="49">
        <f t="shared" si="42"/>
        <v>0</v>
      </c>
      <c r="AF101" s="38">
        <v>0</v>
      </c>
      <c r="AG101" s="49">
        <f t="shared" si="51"/>
        <v>0</v>
      </c>
    </row>
    <row r="102" spans="1:33">
      <c r="A102" s="38" t="s">
        <v>173</v>
      </c>
      <c r="B102" s="38" t="s">
        <v>287</v>
      </c>
      <c r="C102" s="38" t="s">
        <v>67</v>
      </c>
      <c r="D102" s="43">
        <v>1.5046645014</v>
      </c>
      <c r="E102" s="44">
        <v>0</v>
      </c>
      <c r="F102" s="44">
        <v>0</v>
      </c>
      <c r="G102" s="44">
        <v>0</v>
      </c>
      <c r="H102" s="45">
        <f t="shared" si="36"/>
        <v>1.5046645014</v>
      </c>
      <c r="I102" s="46">
        <f t="shared" si="37"/>
        <v>0</v>
      </c>
      <c r="J102" s="46">
        <f t="shared" si="38"/>
        <v>0</v>
      </c>
      <c r="K102" s="46">
        <f t="shared" si="39"/>
        <v>0</v>
      </c>
      <c r="L102" s="46">
        <f t="shared" si="40"/>
        <v>100</v>
      </c>
      <c r="M102" s="38">
        <v>0</v>
      </c>
      <c r="N102" s="43">
        <v>9.6076116869356996E-3</v>
      </c>
      <c r="O102" s="43">
        <v>2.00158562429569E-3</v>
      </c>
      <c r="P102" s="45">
        <f t="shared" si="45"/>
        <v>1.4930553040887686</v>
      </c>
      <c r="Q102" s="46">
        <f t="shared" si="46"/>
        <v>0</v>
      </c>
      <c r="R102" s="46">
        <f t="shared" si="47"/>
        <v>0.63852185507110681</v>
      </c>
      <c r="S102" s="46">
        <f t="shared" si="48"/>
        <v>0.13302537691514185</v>
      </c>
      <c r="T102" s="46">
        <f t="shared" si="49"/>
        <v>99.228452768013753</v>
      </c>
      <c r="V102" s="48">
        <f t="shared" si="41"/>
        <v>100</v>
      </c>
      <c r="W102" s="48">
        <f t="shared" si="44"/>
        <v>100</v>
      </c>
      <c r="Y102" s="38">
        <v>0</v>
      </c>
      <c r="Z102" s="49">
        <f t="shared" si="52"/>
        <v>0</v>
      </c>
      <c r="AA102" s="38">
        <v>0</v>
      </c>
      <c r="AB102" s="49">
        <f t="shared" si="50"/>
        <v>0</v>
      </c>
      <c r="AC102" s="38">
        <v>0</v>
      </c>
      <c r="AD102" s="49">
        <f t="shared" si="42"/>
        <v>0</v>
      </c>
      <c r="AF102" s="38">
        <v>0</v>
      </c>
      <c r="AG102" s="49">
        <f t="shared" si="51"/>
        <v>0</v>
      </c>
    </row>
    <row r="103" spans="1:33">
      <c r="A103" s="38" t="s">
        <v>174</v>
      </c>
      <c r="B103" s="38" t="s">
        <v>288</v>
      </c>
      <c r="C103" s="38" t="s">
        <v>67</v>
      </c>
      <c r="D103" s="43">
        <v>1.0644977872000001</v>
      </c>
      <c r="E103" s="44">
        <v>0</v>
      </c>
      <c r="F103" s="44">
        <v>0</v>
      </c>
      <c r="G103" s="44">
        <v>0</v>
      </c>
      <c r="H103" s="45">
        <f t="shared" si="36"/>
        <v>1.0644977872000001</v>
      </c>
      <c r="I103" s="46">
        <f t="shared" si="37"/>
        <v>0</v>
      </c>
      <c r="J103" s="46">
        <f t="shared" si="38"/>
        <v>0</v>
      </c>
      <c r="K103" s="46">
        <f t="shared" si="39"/>
        <v>0</v>
      </c>
      <c r="L103" s="46">
        <f t="shared" si="40"/>
        <v>100</v>
      </c>
      <c r="M103" s="38">
        <v>6.6363837879480705E-2</v>
      </c>
      <c r="N103" s="43">
        <v>9.6076334323079195E-3</v>
      </c>
      <c r="O103" s="43">
        <v>4.2399687406696702E-2</v>
      </c>
      <c r="P103" s="45">
        <f t="shared" si="45"/>
        <v>0.94612662848151474</v>
      </c>
      <c r="Q103" s="46">
        <f t="shared" si="46"/>
        <v>6.2342861279252366</v>
      </c>
      <c r="R103" s="46">
        <f t="shared" si="47"/>
        <v>0.90255081295935247</v>
      </c>
      <c r="S103" s="46">
        <f t="shared" si="48"/>
        <v>3.9830695673142404</v>
      </c>
      <c r="T103" s="46">
        <f t="shared" si="49"/>
        <v>88.880093491801176</v>
      </c>
      <c r="V103" s="48">
        <f t="shared" si="41"/>
        <v>100</v>
      </c>
      <c r="W103" s="48">
        <f t="shared" si="44"/>
        <v>100</v>
      </c>
      <c r="Y103" s="38">
        <v>0</v>
      </c>
      <c r="Z103" s="49">
        <f t="shared" si="52"/>
        <v>0</v>
      </c>
      <c r="AA103" s="38">
        <v>0</v>
      </c>
      <c r="AB103" s="49">
        <f t="shared" si="50"/>
        <v>0</v>
      </c>
      <c r="AC103" s="38">
        <v>0</v>
      </c>
      <c r="AD103" s="49">
        <f t="shared" si="42"/>
        <v>0</v>
      </c>
      <c r="AF103" s="38">
        <v>0</v>
      </c>
      <c r="AG103" s="49">
        <f t="shared" si="51"/>
        <v>0</v>
      </c>
    </row>
    <row r="104" spans="1:33">
      <c r="A104" s="38" t="s">
        <v>175</v>
      </c>
      <c r="B104" s="38" t="s">
        <v>289</v>
      </c>
      <c r="C104" s="38" t="s">
        <v>67</v>
      </c>
      <c r="D104" s="43">
        <v>0.81475814700000004</v>
      </c>
      <c r="E104" s="44">
        <v>0</v>
      </c>
      <c r="F104" s="44">
        <v>0</v>
      </c>
      <c r="G104" s="44">
        <v>0</v>
      </c>
      <c r="H104" s="45">
        <f t="shared" si="36"/>
        <v>0.81475814700000004</v>
      </c>
      <c r="I104" s="46">
        <f t="shared" si="37"/>
        <v>0</v>
      </c>
      <c r="J104" s="46">
        <f t="shared" si="38"/>
        <v>0</v>
      </c>
      <c r="K104" s="46">
        <f t="shared" si="39"/>
        <v>0</v>
      </c>
      <c r="L104" s="46">
        <f t="shared" si="40"/>
        <v>100</v>
      </c>
      <c r="M104" s="38">
        <v>0</v>
      </c>
      <c r="N104" s="43">
        <v>0</v>
      </c>
      <c r="O104" s="43">
        <v>0</v>
      </c>
      <c r="P104" s="45">
        <f t="shared" si="45"/>
        <v>0.81475814700000004</v>
      </c>
      <c r="Q104" s="46">
        <f t="shared" si="46"/>
        <v>0</v>
      </c>
      <c r="R104" s="46">
        <f t="shared" si="47"/>
        <v>0</v>
      </c>
      <c r="S104" s="46">
        <f t="shared" si="48"/>
        <v>0</v>
      </c>
      <c r="T104" s="46">
        <f t="shared" si="49"/>
        <v>100</v>
      </c>
      <c r="V104" s="48">
        <f t="shared" si="41"/>
        <v>100</v>
      </c>
      <c r="W104" s="48">
        <f t="shared" si="44"/>
        <v>100</v>
      </c>
      <c r="Y104" s="38">
        <v>0</v>
      </c>
      <c r="Z104" s="49">
        <f t="shared" si="52"/>
        <v>0</v>
      </c>
      <c r="AA104" s="38">
        <v>0</v>
      </c>
      <c r="AB104" s="49">
        <f t="shared" si="50"/>
        <v>0</v>
      </c>
      <c r="AC104" s="38">
        <v>0</v>
      </c>
      <c r="AD104" s="49">
        <f t="shared" si="42"/>
        <v>0</v>
      </c>
      <c r="AF104" s="38">
        <v>0</v>
      </c>
      <c r="AG104" s="49">
        <f t="shared" si="51"/>
        <v>0</v>
      </c>
    </row>
    <row r="105" spans="1:33">
      <c r="A105" s="38" t="s">
        <v>176</v>
      </c>
      <c r="B105" s="38" t="s">
        <v>290</v>
      </c>
      <c r="C105" s="38" t="s">
        <v>67</v>
      </c>
      <c r="D105" s="43">
        <v>2.2728840750999999</v>
      </c>
      <c r="E105" s="44">
        <v>0</v>
      </c>
      <c r="F105" s="44">
        <v>0</v>
      </c>
      <c r="G105" s="44">
        <v>0</v>
      </c>
      <c r="H105" s="45">
        <f t="shared" si="36"/>
        <v>2.2728840750999999</v>
      </c>
      <c r="I105" s="46">
        <f t="shared" si="37"/>
        <v>0</v>
      </c>
      <c r="J105" s="46">
        <f t="shared" si="38"/>
        <v>0</v>
      </c>
      <c r="K105" s="46">
        <f t="shared" si="39"/>
        <v>0</v>
      </c>
      <c r="L105" s="46">
        <f t="shared" si="40"/>
        <v>100</v>
      </c>
      <c r="M105" s="38">
        <v>0</v>
      </c>
      <c r="N105" s="43">
        <v>0</v>
      </c>
      <c r="O105" s="43">
        <v>0</v>
      </c>
      <c r="P105" s="45">
        <f t="shared" si="45"/>
        <v>2.2728840750999999</v>
      </c>
      <c r="Q105" s="46">
        <f t="shared" si="46"/>
        <v>0</v>
      </c>
      <c r="R105" s="46">
        <f t="shared" si="47"/>
        <v>0</v>
      </c>
      <c r="S105" s="46">
        <f t="shared" si="48"/>
        <v>0</v>
      </c>
      <c r="T105" s="46">
        <f t="shared" si="49"/>
        <v>100</v>
      </c>
      <c r="V105" s="48">
        <f t="shared" si="41"/>
        <v>100</v>
      </c>
      <c r="W105" s="48">
        <f t="shared" si="44"/>
        <v>100</v>
      </c>
      <c r="Y105" s="38">
        <v>0</v>
      </c>
      <c r="Z105" s="49">
        <f t="shared" si="52"/>
        <v>0</v>
      </c>
      <c r="AA105" s="38">
        <v>0</v>
      </c>
      <c r="AB105" s="49">
        <f t="shared" si="50"/>
        <v>0</v>
      </c>
      <c r="AC105" s="38">
        <v>0</v>
      </c>
      <c r="AD105" s="49">
        <f t="shared" si="42"/>
        <v>0</v>
      </c>
      <c r="AF105" s="38">
        <v>0</v>
      </c>
      <c r="AG105" s="49">
        <f t="shared" si="51"/>
        <v>0</v>
      </c>
    </row>
    <row r="106" spans="1:33">
      <c r="A106" s="38" t="s">
        <v>177</v>
      </c>
      <c r="B106" s="38" t="s">
        <v>291</v>
      </c>
      <c r="C106" s="38" t="s">
        <v>67</v>
      </c>
      <c r="D106" s="43">
        <v>2.2151149923000002</v>
      </c>
      <c r="E106" s="44">
        <v>0</v>
      </c>
      <c r="F106" s="44">
        <v>0</v>
      </c>
      <c r="G106" s="44">
        <v>0</v>
      </c>
      <c r="H106" s="45">
        <f t="shared" si="36"/>
        <v>2.2151149923000002</v>
      </c>
      <c r="I106" s="46">
        <f t="shared" si="37"/>
        <v>0</v>
      </c>
      <c r="J106" s="46">
        <f t="shared" si="38"/>
        <v>0</v>
      </c>
      <c r="K106" s="46">
        <f t="shared" si="39"/>
        <v>0</v>
      </c>
      <c r="L106" s="46">
        <f t="shared" si="40"/>
        <v>100</v>
      </c>
      <c r="M106" s="38">
        <v>0</v>
      </c>
      <c r="N106" s="43">
        <v>0</v>
      </c>
      <c r="O106" s="43">
        <v>0.258362613846147</v>
      </c>
      <c r="P106" s="45">
        <f t="shared" si="45"/>
        <v>1.9567523784538532</v>
      </c>
      <c r="Q106" s="46">
        <f t="shared" si="46"/>
        <v>0</v>
      </c>
      <c r="R106" s="46">
        <f t="shared" si="47"/>
        <v>0</v>
      </c>
      <c r="S106" s="46">
        <f t="shared" si="48"/>
        <v>11.663620838838877</v>
      </c>
      <c r="T106" s="46">
        <f t="shared" si="49"/>
        <v>88.336379161161133</v>
      </c>
      <c r="V106" s="48">
        <f t="shared" si="41"/>
        <v>100</v>
      </c>
      <c r="W106" s="48">
        <f t="shared" si="44"/>
        <v>100.00000000000001</v>
      </c>
      <c r="Y106" s="38">
        <v>0</v>
      </c>
      <c r="Z106" s="49">
        <f t="shared" si="52"/>
        <v>0</v>
      </c>
      <c r="AA106" s="38">
        <v>0</v>
      </c>
      <c r="AB106" s="49">
        <f t="shared" si="50"/>
        <v>0</v>
      </c>
      <c r="AC106" s="38">
        <v>0</v>
      </c>
      <c r="AD106" s="49">
        <f t="shared" si="42"/>
        <v>0</v>
      </c>
      <c r="AF106" s="38">
        <v>0</v>
      </c>
      <c r="AG106" s="49">
        <f t="shared" si="51"/>
        <v>0</v>
      </c>
    </row>
    <row r="107" spans="1:33">
      <c r="A107" s="38" t="s">
        <v>178</v>
      </c>
      <c r="B107" s="38" t="s">
        <v>292</v>
      </c>
      <c r="C107" s="38" t="s">
        <v>67</v>
      </c>
      <c r="D107" s="43">
        <v>2.6194431882</v>
      </c>
      <c r="E107" s="44">
        <v>0</v>
      </c>
      <c r="F107" s="44">
        <v>0</v>
      </c>
      <c r="G107" s="44">
        <v>0</v>
      </c>
      <c r="H107" s="45">
        <f t="shared" si="36"/>
        <v>2.6194431882</v>
      </c>
      <c r="I107" s="46">
        <f t="shared" si="37"/>
        <v>0</v>
      </c>
      <c r="J107" s="46">
        <f t="shared" si="38"/>
        <v>0</v>
      </c>
      <c r="K107" s="46">
        <f t="shared" si="39"/>
        <v>0</v>
      </c>
      <c r="L107" s="46">
        <f t="shared" si="40"/>
        <v>100</v>
      </c>
      <c r="M107" s="38">
        <v>1.20095684025161E-2</v>
      </c>
      <c r="N107" s="43">
        <v>1.80143525946783E-2</v>
      </c>
      <c r="O107" s="43">
        <v>0.179642840328822</v>
      </c>
      <c r="P107" s="45">
        <f t="shared" si="45"/>
        <v>2.4097764268739836</v>
      </c>
      <c r="Q107" s="46">
        <f t="shared" si="46"/>
        <v>0.45847791074899019</v>
      </c>
      <c r="R107" s="46">
        <f t="shared" si="47"/>
        <v>0.68771686577624169</v>
      </c>
      <c r="S107" s="46">
        <f t="shared" si="48"/>
        <v>6.858054457453874</v>
      </c>
      <c r="T107" s="46">
        <f t="shared" si="49"/>
        <v>91.99575076602089</v>
      </c>
      <c r="V107" s="48">
        <f t="shared" si="41"/>
        <v>100</v>
      </c>
      <c r="W107" s="48">
        <f t="shared" si="44"/>
        <v>100</v>
      </c>
      <c r="Y107" s="38">
        <v>0</v>
      </c>
      <c r="Z107" s="49">
        <f t="shared" si="52"/>
        <v>0</v>
      </c>
      <c r="AA107" s="38">
        <v>0</v>
      </c>
      <c r="AB107" s="49">
        <f t="shared" si="50"/>
        <v>0</v>
      </c>
      <c r="AC107" s="38">
        <v>0</v>
      </c>
      <c r="AD107" s="49">
        <f t="shared" si="42"/>
        <v>0</v>
      </c>
      <c r="AF107" s="38">
        <v>0</v>
      </c>
      <c r="AG107" s="49">
        <f t="shared" si="51"/>
        <v>0</v>
      </c>
    </row>
    <row r="108" spans="1:33">
      <c r="A108" s="38" t="s">
        <v>179</v>
      </c>
      <c r="B108" s="38" t="s">
        <v>293</v>
      </c>
      <c r="C108" s="38" t="s">
        <v>67</v>
      </c>
      <c r="D108" s="43">
        <v>13.322186331499999</v>
      </c>
      <c r="E108" s="44">
        <v>0</v>
      </c>
      <c r="F108" s="44">
        <v>0</v>
      </c>
      <c r="G108" s="44">
        <v>0</v>
      </c>
      <c r="H108" s="45">
        <f t="shared" si="36"/>
        <v>13.322186331499999</v>
      </c>
      <c r="I108" s="46">
        <f t="shared" si="37"/>
        <v>0</v>
      </c>
      <c r="J108" s="46">
        <f t="shared" si="38"/>
        <v>0</v>
      </c>
      <c r="K108" s="46">
        <f t="shared" si="39"/>
        <v>0</v>
      </c>
      <c r="L108" s="46">
        <f t="shared" si="40"/>
        <v>100</v>
      </c>
      <c r="M108" s="38">
        <v>0</v>
      </c>
      <c r="N108" s="43">
        <v>1.24098865099838E-2</v>
      </c>
      <c r="O108" s="43">
        <v>0.29969800058864099</v>
      </c>
      <c r="P108" s="45">
        <f t="shared" si="45"/>
        <v>13.010078444401374</v>
      </c>
      <c r="Q108" s="46">
        <f t="shared" si="46"/>
        <v>0</v>
      </c>
      <c r="R108" s="46">
        <f t="shared" si="47"/>
        <v>9.3152026260441292E-2</v>
      </c>
      <c r="S108" s="46">
        <f t="shared" si="48"/>
        <v>2.2496157397229313</v>
      </c>
      <c r="T108" s="46">
        <f t="shared" si="49"/>
        <v>97.657232234016618</v>
      </c>
      <c r="V108" s="48">
        <f t="shared" si="41"/>
        <v>100</v>
      </c>
      <c r="W108" s="48">
        <f t="shared" si="44"/>
        <v>99.999999999999986</v>
      </c>
      <c r="Y108" s="38">
        <v>0</v>
      </c>
      <c r="Z108" s="49">
        <f t="shared" si="52"/>
        <v>0</v>
      </c>
      <c r="AA108" s="38">
        <v>0</v>
      </c>
      <c r="AB108" s="49">
        <f t="shared" si="50"/>
        <v>0</v>
      </c>
      <c r="AC108" s="38">
        <v>0</v>
      </c>
      <c r="AD108" s="49">
        <f t="shared" si="42"/>
        <v>0</v>
      </c>
      <c r="AF108" s="38">
        <v>0</v>
      </c>
      <c r="AG108" s="49">
        <f t="shared" si="51"/>
        <v>0</v>
      </c>
    </row>
    <row r="109" spans="1:33">
      <c r="A109" s="38" t="s">
        <v>180</v>
      </c>
      <c r="B109" s="38" t="s">
        <v>294</v>
      </c>
      <c r="C109" s="38" t="s">
        <v>67</v>
      </c>
      <c r="D109" s="43">
        <v>1.9296801213999999</v>
      </c>
      <c r="E109" s="44">
        <v>0</v>
      </c>
      <c r="F109" s="44">
        <v>0</v>
      </c>
      <c r="G109" s="44">
        <v>0</v>
      </c>
      <c r="H109" s="45">
        <f t="shared" si="36"/>
        <v>1.9296801213999999</v>
      </c>
      <c r="I109" s="46">
        <f t="shared" si="37"/>
        <v>0</v>
      </c>
      <c r="J109" s="46">
        <f t="shared" si="38"/>
        <v>0</v>
      </c>
      <c r="K109" s="46">
        <f t="shared" si="39"/>
        <v>0</v>
      </c>
      <c r="L109" s="46">
        <f t="shared" si="40"/>
        <v>100</v>
      </c>
      <c r="M109" s="38">
        <v>0</v>
      </c>
      <c r="N109" s="43">
        <v>0</v>
      </c>
      <c r="O109" s="43">
        <v>0</v>
      </c>
      <c r="P109" s="45">
        <f t="shared" si="45"/>
        <v>1.9296801213999999</v>
      </c>
      <c r="Q109" s="46">
        <f t="shared" si="46"/>
        <v>0</v>
      </c>
      <c r="R109" s="46">
        <f t="shared" si="47"/>
        <v>0</v>
      </c>
      <c r="S109" s="46">
        <f t="shared" si="48"/>
        <v>0</v>
      </c>
      <c r="T109" s="46">
        <f t="shared" si="49"/>
        <v>100</v>
      </c>
      <c r="V109" s="48">
        <f t="shared" si="41"/>
        <v>100</v>
      </c>
      <c r="W109" s="48">
        <f t="shared" si="44"/>
        <v>100</v>
      </c>
      <c r="Y109" s="38">
        <v>0</v>
      </c>
      <c r="Z109" s="49">
        <f t="shared" si="52"/>
        <v>0</v>
      </c>
      <c r="AA109" s="38">
        <v>0</v>
      </c>
      <c r="AB109" s="49">
        <f t="shared" si="50"/>
        <v>0</v>
      </c>
      <c r="AC109" s="38">
        <v>0</v>
      </c>
      <c r="AD109" s="49">
        <f t="shared" si="42"/>
        <v>0</v>
      </c>
      <c r="AF109" s="38">
        <v>0</v>
      </c>
      <c r="AG109" s="49">
        <f t="shared" si="51"/>
        <v>0</v>
      </c>
    </row>
    <row r="110" spans="1:33">
      <c r="A110" s="38" t="s">
        <v>181</v>
      </c>
      <c r="B110" s="38" t="s">
        <v>295</v>
      </c>
      <c r="C110" s="38" t="s">
        <v>67</v>
      </c>
      <c r="D110" s="43">
        <v>6.7928777481999996</v>
      </c>
      <c r="E110" s="44">
        <v>0</v>
      </c>
      <c r="F110" s="44">
        <v>0</v>
      </c>
      <c r="G110" s="44">
        <v>0</v>
      </c>
      <c r="H110" s="45">
        <f t="shared" si="36"/>
        <v>6.7928777481999996</v>
      </c>
      <c r="I110" s="46">
        <f t="shared" si="37"/>
        <v>0</v>
      </c>
      <c r="J110" s="46">
        <f t="shared" si="38"/>
        <v>0</v>
      </c>
      <c r="K110" s="46">
        <f t="shared" si="39"/>
        <v>0</v>
      </c>
      <c r="L110" s="46">
        <f t="shared" si="40"/>
        <v>100</v>
      </c>
      <c r="M110" s="38">
        <v>1.20095956137189E-2</v>
      </c>
      <c r="N110" s="43">
        <v>1.1609156426744399E-2</v>
      </c>
      <c r="O110" s="43">
        <v>1.1999729373511001E-2</v>
      </c>
      <c r="P110" s="45">
        <f t="shared" si="45"/>
        <v>6.7572592667860256</v>
      </c>
      <c r="Q110" s="46">
        <f t="shared" si="46"/>
        <v>0.17679687547595338</v>
      </c>
      <c r="R110" s="46">
        <f t="shared" si="47"/>
        <v>0.1709018895536672</v>
      </c>
      <c r="S110" s="46">
        <f t="shared" si="48"/>
        <v>0.17665163158119149</v>
      </c>
      <c r="T110" s="46">
        <f t="shared" si="49"/>
        <v>99.475649603389201</v>
      </c>
      <c r="V110" s="48">
        <f t="shared" si="41"/>
        <v>100</v>
      </c>
      <c r="W110" s="48">
        <f t="shared" si="44"/>
        <v>100.00000000000001</v>
      </c>
      <c r="Y110" s="38">
        <v>0</v>
      </c>
      <c r="Z110" s="49">
        <f t="shared" si="52"/>
        <v>0</v>
      </c>
      <c r="AA110" s="38">
        <v>0</v>
      </c>
      <c r="AB110" s="49">
        <f t="shared" si="50"/>
        <v>0</v>
      </c>
      <c r="AC110" s="38">
        <v>0</v>
      </c>
      <c r="AD110" s="49">
        <f t="shared" si="42"/>
        <v>0</v>
      </c>
      <c r="AF110" s="38">
        <v>0</v>
      </c>
      <c r="AG110" s="49">
        <f t="shared" si="51"/>
        <v>0</v>
      </c>
    </row>
    <row r="111" spans="1:33">
      <c r="A111" s="38" t="s">
        <v>182</v>
      </c>
      <c r="B111" s="38" t="s">
        <v>296</v>
      </c>
      <c r="C111" s="38" t="s">
        <v>67</v>
      </c>
      <c r="D111" s="43">
        <v>0.29275487410000001</v>
      </c>
      <c r="E111" s="44">
        <v>0</v>
      </c>
      <c r="F111" s="44">
        <v>0</v>
      </c>
      <c r="G111" s="44">
        <v>0</v>
      </c>
      <c r="H111" s="45">
        <f t="shared" si="36"/>
        <v>0.29275487410000001</v>
      </c>
      <c r="I111" s="46">
        <f t="shared" si="37"/>
        <v>0</v>
      </c>
      <c r="J111" s="46">
        <f t="shared" si="38"/>
        <v>0</v>
      </c>
      <c r="K111" s="46">
        <f t="shared" si="39"/>
        <v>0</v>
      </c>
      <c r="L111" s="46">
        <f t="shared" si="40"/>
        <v>100</v>
      </c>
      <c r="M111" s="38">
        <v>0</v>
      </c>
      <c r="N111" s="43">
        <v>0</v>
      </c>
      <c r="O111" s="43">
        <v>0</v>
      </c>
      <c r="P111" s="45">
        <f t="shared" si="45"/>
        <v>0.29275487410000001</v>
      </c>
      <c r="Q111" s="46">
        <f t="shared" si="46"/>
        <v>0</v>
      </c>
      <c r="R111" s="46">
        <f t="shared" si="47"/>
        <v>0</v>
      </c>
      <c r="S111" s="46">
        <f t="shared" si="48"/>
        <v>0</v>
      </c>
      <c r="T111" s="46">
        <f t="shared" si="49"/>
        <v>100</v>
      </c>
      <c r="V111" s="48">
        <f t="shared" si="41"/>
        <v>100</v>
      </c>
      <c r="W111" s="48">
        <f t="shared" si="44"/>
        <v>100</v>
      </c>
      <c r="Y111" s="38">
        <v>0</v>
      </c>
      <c r="Z111" s="49">
        <f t="shared" si="52"/>
        <v>0</v>
      </c>
      <c r="AA111" s="38">
        <v>0</v>
      </c>
      <c r="AB111" s="49">
        <f t="shared" si="50"/>
        <v>0</v>
      </c>
      <c r="AC111" s="38">
        <v>0</v>
      </c>
      <c r="AD111" s="49">
        <f t="shared" si="42"/>
        <v>0</v>
      </c>
      <c r="AF111" s="38">
        <v>0</v>
      </c>
      <c r="AG111" s="49">
        <f t="shared" si="51"/>
        <v>0</v>
      </c>
    </row>
    <row r="112" spans="1:33">
      <c r="A112" s="38" t="s">
        <v>183</v>
      </c>
      <c r="B112" s="38" t="s">
        <v>297</v>
      </c>
      <c r="C112" s="38" t="s">
        <v>67</v>
      </c>
      <c r="D112" s="43">
        <v>0.57995008130000003</v>
      </c>
      <c r="E112" s="44">
        <v>0</v>
      </c>
      <c r="F112" s="44">
        <v>0</v>
      </c>
      <c r="G112" s="44">
        <v>0</v>
      </c>
      <c r="H112" s="45">
        <f t="shared" si="36"/>
        <v>0.57995008130000003</v>
      </c>
      <c r="I112" s="46">
        <f t="shared" si="37"/>
        <v>0</v>
      </c>
      <c r="J112" s="46">
        <f t="shared" si="38"/>
        <v>0</v>
      </c>
      <c r="K112" s="46">
        <f t="shared" si="39"/>
        <v>0</v>
      </c>
      <c r="L112" s="46">
        <f t="shared" si="40"/>
        <v>100</v>
      </c>
      <c r="M112" s="38">
        <v>5.8128350617880598E-5</v>
      </c>
      <c r="N112" s="43">
        <v>3.1861884734274998E-3</v>
      </c>
      <c r="O112" s="43">
        <v>7.6423683998051196E-3</v>
      </c>
      <c r="P112" s="45">
        <f t="shared" si="45"/>
        <v>0.56906339607614953</v>
      </c>
      <c r="Q112" s="46">
        <f t="shared" si="46"/>
        <v>1.0022992062968885E-2</v>
      </c>
      <c r="R112" s="46">
        <f t="shared" si="47"/>
        <v>0.54939012445440616</v>
      </c>
      <c r="S112" s="46">
        <f t="shared" si="48"/>
        <v>1.3177631396609513</v>
      </c>
      <c r="T112" s="46">
        <f t="shared" si="49"/>
        <v>98.122823743821669</v>
      </c>
      <c r="V112" s="48">
        <f t="shared" si="41"/>
        <v>100</v>
      </c>
      <c r="W112" s="48">
        <f t="shared" si="44"/>
        <v>100</v>
      </c>
      <c r="Y112" s="38">
        <v>0</v>
      </c>
      <c r="Z112" s="49">
        <f t="shared" si="52"/>
        <v>0</v>
      </c>
      <c r="AA112" s="38">
        <v>0</v>
      </c>
      <c r="AB112" s="49">
        <f t="shared" si="50"/>
        <v>0</v>
      </c>
      <c r="AC112" s="38">
        <v>0</v>
      </c>
      <c r="AD112" s="49">
        <f t="shared" si="42"/>
        <v>0</v>
      </c>
      <c r="AF112" s="38">
        <v>0</v>
      </c>
      <c r="AG112" s="49">
        <f t="shared" si="51"/>
        <v>0</v>
      </c>
    </row>
    <row r="113" spans="1:33">
      <c r="A113" s="38" t="s">
        <v>184</v>
      </c>
      <c r="B113" s="38" t="s">
        <v>298</v>
      </c>
      <c r="C113" s="38" t="s">
        <v>67</v>
      </c>
      <c r="D113" s="43">
        <v>4.7623519830000003</v>
      </c>
      <c r="E113" s="44">
        <v>0</v>
      </c>
      <c r="F113" s="44">
        <v>0</v>
      </c>
      <c r="G113" s="44">
        <v>4.1720451997112797E-3</v>
      </c>
      <c r="H113" s="45">
        <f t="shared" si="36"/>
        <v>4.7581799378002891</v>
      </c>
      <c r="I113" s="46">
        <f t="shared" si="37"/>
        <v>0</v>
      </c>
      <c r="J113" s="46">
        <f t="shared" si="38"/>
        <v>0</v>
      </c>
      <c r="K113" s="46">
        <f t="shared" si="39"/>
        <v>8.7604721671226363E-2</v>
      </c>
      <c r="L113" s="46">
        <f t="shared" si="40"/>
        <v>99.912395278328773</v>
      </c>
      <c r="M113" s="38">
        <v>0</v>
      </c>
      <c r="N113" s="43">
        <v>1.2009572274787699E-2</v>
      </c>
      <c r="O113" s="43">
        <v>5.2041479823854301E-3</v>
      </c>
      <c r="P113" s="45">
        <f t="shared" si="45"/>
        <v>4.7451382627428274</v>
      </c>
      <c r="Q113" s="46">
        <f t="shared" si="46"/>
        <v>0</v>
      </c>
      <c r="R113" s="46">
        <f t="shared" si="47"/>
        <v>0.25217733417558896</v>
      </c>
      <c r="S113" s="46">
        <f t="shared" si="48"/>
        <v>0.10927684473895447</v>
      </c>
      <c r="T113" s="46">
        <f t="shared" si="49"/>
        <v>99.638545821085458</v>
      </c>
      <c r="V113" s="48">
        <f t="shared" si="41"/>
        <v>100</v>
      </c>
      <c r="W113" s="48">
        <f t="shared" si="44"/>
        <v>100</v>
      </c>
      <c r="Y113" s="38">
        <v>0</v>
      </c>
      <c r="Z113" s="49">
        <f t="shared" si="52"/>
        <v>0</v>
      </c>
      <c r="AA113" s="38">
        <v>0</v>
      </c>
      <c r="AB113" s="49">
        <f t="shared" si="50"/>
        <v>0</v>
      </c>
      <c r="AC113" s="38">
        <v>4.1719819697267598E-3</v>
      </c>
      <c r="AD113" s="49">
        <f t="shared" si="42"/>
        <v>8.7603393966244752E-2</v>
      </c>
      <c r="AF113" s="38">
        <v>0</v>
      </c>
      <c r="AG113" s="49">
        <f t="shared" si="51"/>
        <v>0</v>
      </c>
    </row>
    <row r="114" spans="1:33">
      <c r="A114" s="38" t="s">
        <v>185</v>
      </c>
      <c r="B114" s="38" t="s">
        <v>298</v>
      </c>
      <c r="C114" s="38" t="s">
        <v>67</v>
      </c>
      <c r="D114" s="43">
        <v>5.2389305222000004</v>
      </c>
      <c r="E114" s="44">
        <v>8.5415520873534795E-2</v>
      </c>
      <c r="F114" s="44">
        <v>2.8306713530520399E-2</v>
      </c>
      <c r="G114" s="44">
        <v>7.4839341480664498E-2</v>
      </c>
      <c r="H114" s="45">
        <f t="shared" si="36"/>
        <v>5.050368946315281</v>
      </c>
      <c r="I114" s="46">
        <f t="shared" si="37"/>
        <v>1.6303999549447352</v>
      </c>
      <c r="J114" s="46">
        <f t="shared" si="38"/>
        <v>0.54031473428728483</v>
      </c>
      <c r="K114" s="46">
        <f t="shared" si="39"/>
        <v>1.4285232675549395</v>
      </c>
      <c r="L114" s="46">
        <f t="shared" si="40"/>
        <v>96.400762043213035</v>
      </c>
      <c r="M114" s="38">
        <v>0</v>
      </c>
      <c r="N114" s="43">
        <v>0</v>
      </c>
      <c r="O114" s="43">
        <v>7.9650923426252095E-3</v>
      </c>
      <c r="P114" s="45">
        <f t="shared" si="45"/>
        <v>5.2309654298573749</v>
      </c>
      <c r="Q114" s="46">
        <f t="shared" si="46"/>
        <v>0</v>
      </c>
      <c r="R114" s="46">
        <f t="shared" si="47"/>
        <v>0</v>
      </c>
      <c r="S114" s="46">
        <f t="shared" si="48"/>
        <v>0.15203660954985146</v>
      </c>
      <c r="T114" s="46">
        <f t="shared" si="49"/>
        <v>99.847963390450147</v>
      </c>
      <c r="V114" s="48">
        <f t="shared" si="41"/>
        <v>100</v>
      </c>
      <c r="W114" s="48">
        <f t="shared" si="44"/>
        <v>100</v>
      </c>
      <c r="Y114" s="38">
        <v>1.1346836142550299E-6</v>
      </c>
      <c r="Z114" s="49">
        <f t="shared" si="52"/>
        <v>2.1658687960201056E-5</v>
      </c>
      <c r="AA114" s="38">
        <v>2.3115842516768601E-2</v>
      </c>
      <c r="AB114" s="49">
        <f t="shared" si="50"/>
        <v>0.44123208770979261</v>
      </c>
      <c r="AC114" s="38">
        <v>1.00078544183183E-2</v>
      </c>
      <c r="AD114" s="49">
        <f t="shared" si="42"/>
        <v>0.19102857684235275</v>
      </c>
      <c r="AF114" s="38">
        <v>0</v>
      </c>
      <c r="AG114" s="49">
        <f t="shared" si="51"/>
        <v>0</v>
      </c>
    </row>
    <row r="115" spans="1:33">
      <c r="A115" s="38" t="s">
        <v>186</v>
      </c>
      <c r="B115" s="38" t="s">
        <v>299</v>
      </c>
      <c r="C115" s="38" t="s">
        <v>67</v>
      </c>
      <c r="D115" s="43">
        <v>4.7929636124000004</v>
      </c>
      <c r="E115" s="44">
        <v>0</v>
      </c>
      <c r="F115" s="44">
        <v>0</v>
      </c>
      <c r="G115" s="44">
        <v>0</v>
      </c>
      <c r="H115" s="45">
        <f t="shared" si="36"/>
        <v>4.7929636124000004</v>
      </c>
      <c r="I115" s="46">
        <f t="shared" si="37"/>
        <v>0</v>
      </c>
      <c r="J115" s="46">
        <f t="shared" si="38"/>
        <v>0</v>
      </c>
      <c r="K115" s="46">
        <f t="shared" si="39"/>
        <v>0</v>
      </c>
      <c r="L115" s="46">
        <f t="shared" si="40"/>
        <v>100</v>
      </c>
      <c r="M115" s="38">
        <v>0.129008535399846</v>
      </c>
      <c r="N115" s="43">
        <v>3.6509428893912801E-2</v>
      </c>
      <c r="O115" s="43">
        <v>2.1127689769901599E-2</v>
      </c>
      <c r="P115" s="45">
        <f t="shared" si="45"/>
        <v>4.6063179583363398</v>
      </c>
      <c r="Q115" s="46">
        <f t="shared" si="46"/>
        <v>2.6916235096399372</v>
      </c>
      <c r="R115" s="46">
        <f t="shared" si="47"/>
        <v>0.76172973229878715</v>
      </c>
      <c r="S115" s="46">
        <f t="shared" si="48"/>
        <v>0.44080638783156217</v>
      </c>
      <c r="T115" s="46">
        <f t="shared" si="49"/>
        <v>96.105840370229714</v>
      </c>
      <c r="V115" s="48">
        <f t="shared" si="41"/>
        <v>100</v>
      </c>
      <c r="W115" s="48">
        <f t="shared" si="44"/>
        <v>100</v>
      </c>
      <c r="Y115" s="38">
        <v>0</v>
      </c>
      <c r="Z115" s="49">
        <f t="shared" si="52"/>
        <v>0</v>
      </c>
      <c r="AA115" s="38">
        <v>0</v>
      </c>
      <c r="AB115" s="49">
        <f t="shared" si="50"/>
        <v>0</v>
      </c>
      <c r="AC115" s="38">
        <v>0</v>
      </c>
      <c r="AD115" s="49">
        <f t="shared" si="42"/>
        <v>0</v>
      </c>
      <c r="AF115" s="38">
        <v>0</v>
      </c>
      <c r="AG115" s="49">
        <f t="shared" si="51"/>
        <v>0</v>
      </c>
    </row>
    <row r="116" spans="1:33">
      <c r="A116" s="38" t="s">
        <v>187</v>
      </c>
      <c r="B116" s="38" t="s">
        <v>300</v>
      </c>
      <c r="C116" s="38" t="s">
        <v>67</v>
      </c>
      <c r="D116" s="43">
        <v>3.1760682711000001</v>
      </c>
      <c r="E116" s="44">
        <v>0</v>
      </c>
      <c r="F116" s="44">
        <v>0</v>
      </c>
      <c r="G116" s="44">
        <v>5.4822457318659803E-3</v>
      </c>
      <c r="H116" s="45">
        <f t="shared" si="36"/>
        <v>3.1705860253681339</v>
      </c>
      <c r="I116" s="46">
        <f t="shared" si="37"/>
        <v>0</v>
      </c>
      <c r="J116" s="46">
        <f t="shared" si="38"/>
        <v>0</v>
      </c>
      <c r="K116" s="46">
        <f t="shared" si="39"/>
        <v>0.17261107960904312</v>
      </c>
      <c r="L116" s="46">
        <f t="shared" si="40"/>
        <v>99.827388920390945</v>
      </c>
      <c r="M116" s="38">
        <v>4.9495851462262996E-3</v>
      </c>
      <c r="N116" s="43">
        <v>7.8589324021031601E-4</v>
      </c>
      <c r="O116" s="43">
        <v>2.54171774862955E-2</v>
      </c>
      <c r="P116" s="45">
        <f t="shared" si="45"/>
        <v>3.1449156152272679</v>
      </c>
      <c r="Q116" s="46">
        <f t="shared" si="46"/>
        <v>0.15584001110001516</v>
      </c>
      <c r="R116" s="46">
        <f t="shared" si="47"/>
        <v>2.4744217476727275E-2</v>
      </c>
      <c r="S116" s="46">
        <f t="shared" si="48"/>
        <v>0.80027176108190234</v>
      </c>
      <c r="T116" s="46">
        <f t="shared" si="49"/>
        <v>99.01914401034135</v>
      </c>
      <c r="V116" s="48">
        <f t="shared" si="41"/>
        <v>99.999999999999986</v>
      </c>
      <c r="W116" s="48">
        <f t="shared" si="44"/>
        <v>100</v>
      </c>
      <c r="Y116" s="38">
        <v>0</v>
      </c>
      <c r="Z116" s="49">
        <f t="shared" si="52"/>
        <v>0</v>
      </c>
      <c r="AA116" s="38">
        <v>1.4243460971052601E-2</v>
      </c>
      <c r="AB116" s="49">
        <f t="shared" si="50"/>
        <v>0.44846205293060398</v>
      </c>
      <c r="AC116" s="38">
        <v>0</v>
      </c>
      <c r="AD116" s="49">
        <f t="shared" si="42"/>
        <v>0</v>
      </c>
      <c r="AF116" s="38">
        <v>0</v>
      </c>
      <c r="AG116" s="49">
        <f t="shared" si="51"/>
        <v>0</v>
      </c>
    </row>
    <row r="117" spans="1:33">
      <c r="A117" s="38" t="s">
        <v>188</v>
      </c>
      <c r="B117" s="38" t="s">
        <v>301</v>
      </c>
      <c r="C117" s="38" t="s">
        <v>67</v>
      </c>
      <c r="D117" s="43">
        <v>0.63489054010000001</v>
      </c>
      <c r="E117" s="44">
        <v>2.0451493448301302E-3</v>
      </c>
      <c r="F117" s="44">
        <v>1.0771700484414001E-10</v>
      </c>
      <c r="G117" s="44">
        <v>0.33860502409258297</v>
      </c>
      <c r="H117" s="45">
        <f t="shared" si="36"/>
        <v>0.29424036655486985</v>
      </c>
      <c r="I117" s="46">
        <f t="shared" si="37"/>
        <v>0.3221262903851117</v>
      </c>
      <c r="J117" s="46">
        <f t="shared" si="38"/>
        <v>1.696623245121494E-8</v>
      </c>
      <c r="K117" s="46">
        <f t="shared" si="39"/>
        <v>53.332819235147234</v>
      </c>
      <c r="L117" s="46">
        <f t="shared" si="40"/>
        <v>46.345054457501412</v>
      </c>
      <c r="M117" s="38">
        <v>0</v>
      </c>
      <c r="N117" s="43">
        <v>1.16079957541558E-2</v>
      </c>
      <c r="O117" s="43">
        <v>4.0255524644376699E-2</v>
      </c>
      <c r="P117" s="45">
        <f t="shared" si="45"/>
        <v>0.58302701970146753</v>
      </c>
      <c r="Q117" s="46">
        <f t="shared" si="46"/>
        <v>0</v>
      </c>
      <c r="R117" s="46">
        <f t="shared" si="47"/>
        <v>1.8283459936775013</v>
      </c>
      <c r="S117" s="46">
        <f t="shared" si="48"/>
        <v>6.3405456691851407</v>
      </c>
      <c r="T117" s="46">
        <f t="shared" si="49"/>
        <v>91.831108337137351</v>
      </c>
      <c r="V117" s="48">
        <f t="shared" si="41"/>
        <v>100</v>
      </c>
      <c r="W117" s="48">
        <f t="shared" si="44"/>
        <v>100</v>
      </c>
      <c r="Y117" s="38">
        <v>1.17936444487748E-7</v>
      </c>
      <c r="Z117" s="49">
        <f t="shared" si="52"/>
        <v>1.8575870490867943E-5</v>
      </c>
      <c r="AA117" s="38">
        <v>0.12524233062906701</v>
      </c>
      <c r="AB117" s="49">
        <f t="shared" si="50"/>
        <v>19.726602102047451</v>
      </c>
      <c r="AC117" s="38">
        <v>2.90938543648865E-10</v>
      </c>
      <c r="AD117" s="49">
        <f t="shared" si="42"/>
        <v>4.5824992699220251E-8</v>
      </c>
      <c r="AF117" s="38">
        <v>0</v>
      </c>
      <c r="AG117" s="49">
        <f t="shared" si="51"/>
        <v>0</v>
      </c>
    </row>
    <row r="118" spans="1:33">
      <c r="A118" s="38" t="s">
        <v>189</v>
      </c>
      <c r="B118" s="38" t="s">
        <v>298</v>
      </c>
      <c r="C118" s="38" t="s">
        <v>67</v>
      </c>
      <c r="D118" s="43">
        <v>3.6719671109999998</v>
      </c>
      <c r="E118" s="44">
        <v>0.41881995989634602</v>
      </c>
      <c r="F118" s="44">
        <v>1.0024497621242001E-2</v>
      </c>
      <c r="G118" s="44">
        <v>0.14748734433542399</v>
      </c>
      <c r="H118" s="45">
        <f t="shared" si="36"/>
        <v>3.0956353091469877</v>
      </c>
      <c r="I118" s="46">
        <f t="shared" si="37"/>
        <v>11.405874487320428</v>
      </c>
      <c r="J118" s="46">
        <f t="shared" si="38"/>
        <v>0.27300074641768768</v>
      </c>
      <c r="K118" s="46">
        <f t="shared" si="39"/>
        <v>4.0165758536780096</v>
      </c>
      <c r="L118" s="46">
        <f t="shared" si="40"/>
        <v>84.304548912583869</v>
      </c>
      <c r="M118" s="38">
        <v>6.9758614045315206E-2</v>
      </c>
      <c r="N118" s="43">
        <v>8.0033255005698897E-3</v>
      </c>
      <c r="O118" s="43">
        <v>6.74306973124639E-2</v>
      </c>
      <c r="P118" s="45">
        <f t="shared" si="45"/>
        <v>3.5267744741416509</v>
      </c>
      <c r="Q118" s="46">
        <f t="shared" si="46"/>
        <v>1.8997614068040385</v>
      </c>
      <c r="R118" s="46">
        <f t="shared" si="47"/>
        <v>0.21795743966754416</v>
      </c>
      <c r="S118" s="46">
        <f t="shared" si="48"/>
        <v>1.8363644137896502</v>
      </c>
      <c r="T118" s="46">
        <f t="shared" si="49"/>
        <v>96.045916739738772</v>
      </c>
      <c r="V118" s="48">
        <f t="shared" si="41"/>
        <v>100</v>
      </c>
      <c r="W118" s="48">
        <f t="shared" si="44"/>
        <v>100</v>
      </c>
      <c r="Y118" s="38">
        <v>7.9822936401738098E-2</v>
      </c>
      <c r="Z118" s="49">
        <f t="shared" si="52"/>
        <v>2.173846714547496</v>
      </c>
      <c r="AA118" s="38">
        <v>1.3945934850060701E-2</v>
      </c>
      <c r="AB118" s="49">
        <f t="shared" si="50"/>
        <v>0.37979465579316568</v>
      </c>
      <c r="AC118" s="38">
        <v>4.0031417438058998E-2</v>
      </c>
      <c r="AD118" s="49">
        <f t="shared" si="42"/>
        <v>1.0901899779586288</v>
      </c>
      <c r="AF118" s="38">
        <v>0</v>
      </c>
      <c r="AG118" s="49">
        <f t="shared" si="51"/>
        <v>0</v>
      </c>
    </row>
    <row r="119" spans="1:33">
      <c r="A119" s="38" t="s">
        <v>190</v>
      </c>
      <c r="B119" s="38" t="s">
        <v>298</v>
      </c>
      <c r="C119" s="38" t="s">
        <v>67</v>
      </c>
      <c r="D119" s="43">
        <v>2.1347811307</v>
      </c>
      <c r="E119" s="44">
        <v>0</v>
      </c>
      <c r="F119" s="44">
        <v>0</v>
      </c>
      <c r="G119" s="44">
        <v>0</v>
      </c>
      <c r="H119" s="45">
        <f t="shared" si="36"/>
        <v>2.1347811307</v>
      </c>
      <c r="I119" s="46">
        <f t="shared" si="37"/>
        <v>0</v>
      </c>
      <c r="J119" s="46">
        <f t="shared" si="38"/>
        <v>0</v>
      </c>
      <c r="K119" s="46">
        <f t="shared" si="39"/>
        <v>0</v>
      </c>
      <c r="L119" s="46">
        <f t="shared" si="40"/>
        <v>100</v>
      </c>
      <c r="M119" s="38">
        <v>1.3483546463114501E-2</v>
      </c>
      <c r="N119" s="43">
        <v>2.6408129797563899E-2</v>
      </c>
      <c r="O119" s="43">
        <v>3.6828932289007701E-2</v>
      </c>
      <c r="P119" s="45">
        <f t="shared" si="45"/>
        <v>2.0580605221503139</v>
      </c>
      <c r="Q119" s="46">
        <f t="shared" si="46"/>
        <v>0.63161259340404663</v>
      </c>
      <c r="R119" s="46">
        <f t="shared" si="47"/>
        <v>1.2370415598017117</v>
      </c>
      <c r="S119" s="46">
        <f t="shared" si="48"/>
        <v>1.7251853953258149</v>
      </c>
      <c r="T119" s="46">
        <f t="shared" si="49"/>
        <v>96.406160451468423</v>
      </c>
      <c r="V119" s="48">
        <f t="shared" si="41"/>
        <v>100</v>
      </c>
      <c r="W119" s="48">
        <f t="shared" si="44"/>
        <v>100</v>
      </c>
      <c r="Y119" s="38">
        <v>0</v>
      </c>
      <c r="Z119" s="49">
        <f t="shared" si="52"/>
        <v>0</v>
      </c>
      <c r="AA119" s="38">
        <v>0</v>
      </c>
      <c r="AB119" s="49">
        <f t="shared" si="50"/>
        <v>0</v>
      </c>
      <c r="AC119" s="38">
        <v>0</v>
      </c>
      <c r="AD119" s="49">
        <f t="shared" si="42"/>
        <v>0</v>
      </c>
      <c r="AF119" s="38">
        <v>0</v>
      </c>
      <c r="AG119" s="49">
        <f t="shared" si="51"/>
        <v>0</v>
      </c>
    </row>
    <row r="120" spans="1:33">
      <c r="A120" s="38" t="s">
        <v>191</v>
      </c>
      <c r="B120" s="38" t="s">
        <v>302</v>
      </c>
      <c r="C120" s="38" t="s">
        <v>67</v>
      </c>
      <c r="D120" s="43">
        <v>21.676782773199999</v>
      </c>
      <c r="E120" s="44">
        <v>0</v>
      </c>
      <c r="F120" s="44">
        <v>0</v>
      </c>
      <c r="G120" s="44">
        <v>0</v>
      </c>
      <c r="H120" s="45">
        <f t="shared" si="36"/>
        <v>21.676782773199999</v>
      </c>
      <c r="I120" s="46">
        <f t="shared" si="37"/>
        <v>0</v>
      </c>
      <c r="J120" s="46">
        <f t="shared" si="38"/>
        <v>0</v>
      </c>
      <c r="K120" s="46">
        <f t="shared" si="39"/>
        <v>0</v>
      </c>
      <c r="L120" s="46">
        <f t="shared" si="40"/>
        <v>100</v>
      </c>
      <c r="M120" s="38">
        <v>9.9812297428643407E-2</v>
      </c>
      <c r="N120" s="43">
        <v>5.6058336541823699E-3</v>
      </c>
      <c r="O120" s="43">
        <v>0.10188009376490299</v>
      </c>
      <c r="P120" s="45">
        <f t="shared" si="45"/>
        <v>21.46948454835227</v>
      </c>
      <c r="Q120" s="46">
        <f t="shared" si="46"/>
        <v>0.46045715581025209</v>
      </c>
      <c r="R120" s="46">
        <f t="shared" si="47"/>
        <v>2.5861003972937901E-2</v>
      </c>
      <c r="S120" s="46">
        <f t="shared" si="48"/>
        <v>0.46999637737230099</v>
      </c>
      <c r="T120" s="46">
        <f t="shared" si="49"/>
        <v>99.043685462844508</v>
      </c>
      <c r="V120" s="48">
        <f t="shared" si="41"/>
        <v>100</v>
      </c>
      <c r="W120" s="48">
        <f t="shared" si="44"/>
        <v>100</v>
      </c>
      <c r="Y120" s="38">
        <v>0</v>
      </c>
      <c r="Z120" s="49">
        <f t="shared" si="52"/>
        <v>0</v>
      </c>
      <c r="AA120" s="38">
        <v>0</v>
      </c>
      <c r="AB120" s="49">
        <f t="shared" si="50"/>
        <v>0</v>
      </c>
      <c r="AC120" s="38">
        <v>0</v>
      </c>
      <c r="AD120" s="49">
        <f t="shared" si="42"/>
        <v>0</v>
      </c>
      <c r="AF120" s="38">
        <v>0</v>
      </c>
      <c r="AG120" s="49">
        <f t="shared" si="51"/>
        <v>0</v>
      </c>
    </row>
    <row r="121" spans="1:33">
      <c r="A121" s="38" t="s">
        <v>192</v>
      </c>
      <c r="B121" s="38" t="s">
        <v>299</v>
      </c>
      <c r="C121" s="38" t="s">
        <v>67</v>
      </c>
      <c r="D121" s="43">
        <v>1.6158202524</v>
      </c>
      <c r="E121" s="44">
        <v>0</v>
      </c>
      <c r="F121" s="44">
        <v>0</v>
      </c>
      <c r="G121" s="44">
        <v>0</v>
      </c>
      <c r="H121" s="45">
        <f t="shared" si="36"/>
        <v>1.6158202524</v>
      </c>
      <c r="I121" s="46">
        <f t="shared" si="37"/>
        <v>0</v>
      </c>
      <c r="J121" s="46">
        <f t="shared" si="38"/>
        <v>0</v>
      </c>
      <c r="K121" s="46">
        <f t="shared" si="39"/>
        <v>0</v>
      </c>
      <c r="L121" s="46">
        <f t="shared" si="40"/>
        <v>100</v>
      </c>
      <c r="M121" s="38">
        <v>1.2009572179571401E-2</v>
      </c>
      <c r="N121" s="43">
        <v>1.80143583101482E-2</v>
      </c>
      <c r="O121" s="43">
        <v>3.4027121127888998E-2</v>
      </c>
      <c r="P121" s="45">
        <f t="shared" si="45"/>
        <v>1.5517692007823913</v>
      </c>
      <c r="Q121" s="46">
        <f t="shared" si="46"/>
        <v>0.74324926684966464</v>
      </c>
      <c r="R121" s="46">
        <f t="shared" si="47"/>
        <v>1.1148739027989794</v>
      </c>
      <c r="S121" s="46">
        <f t="shared" si="48"/>
        <v>2.1058729197971151</v>
      </c>
      <c r="T121" s="46">
        <f t="shared" si="49"/>
        <v>96.036003910554228</v>
      </c>
      <c r="V121" s="48">
        <f t="shared" si="41"/>
        <v>100</v>
      </c>
      <c r="W121" s="48">
        <f t="shared" si="44"/>
        <v>99.999999999999986</v>
      </c>
      <c r="Y121" s="38">
        <v>0</v>
      </c>
      <c r="Z121" s="49">
        <f t="shared" si="52"/>
        <v>0</v>
      </c>
      <c r="AA121" s="38">
        <v>0</v>
      </c>
      <c r="AB121" s="49">
        <f t="shared" si="50"/>
        <v>0</v>
      </c>
      <c r="AC121" s="38">
        <v>0</v>
      </c>
      <c r="AD121" s="49">
        <f t="shared" si="42"/>
        <v>0</v>
      </c>
      <c r="AF121" s="38">
        <v>0</v>
      </c>
      <c r="AG121" s="49">
        <f t="shared" si="51"/>
        <v>0</v>
      </c>
    </row>
    <row r="122" spans="1:33">
      <c r="A122" s="38" t="s">
        <v>193</v>
      </c>
      <c r="B122" s="38" t="s">
        <v>303</v>
      </c>
      <c r="C122" s="38" t="s">
        <v>67</v>
      </c>
      <c r="D122" s="43">
        <v>4.3040116974</v>
      </c>
      <c r="E122" s="44">
        <v>0</v>
      </c>
      <c r="F122" s="44">
        <v>0</v>
      </c>
      <c r="G122" s="44">
        <v>0</v>
      </c>
      <c r="H122" s="45">
        <f t="shared" si="36"/>
        <v>4.3040116974</v>
      </c>
      <c r="I122" s="46">
        <f t="shared" si="37"/>
        <v>0</v>
      </c>
      <c r="J122" s="46">
        <f t="shared" si="38"/>
        <v>0</v>
      </c>
      <c r="K122" s="46">
        <f t="shared" si="39"/>
        <v>0</v>
      </c>
      <c r="L122" s="46">
        <f t="shared" si="40"/>
        <v>100</v>
      </c>
      <c r="M122" s="38">
        <v>0</v>
      </c>
      <c r="N122" s="43">
        <v>0</v>
      </c>
      <c r="O122" s="43">
        <v>0</v>
      </c>
      <c r="P122" s="45">
        <f t="shared" si="45"/>
        <v>4.3040116974</v>
      </c>
      <c r="Q122" s="46">
        <f t="shared" si="46"/>
        <v>0</v>
      </c>
      <c r="R122" s="46">
        <f t="shared" si="47"/>
        <v>0</v>
      </c>
      <c r="S122" s="46">
        <f t="shared" si="48"/>
        <v>0</v>
      </c>
      <c r="T122" s="46">
        <f t="shared" si="49"/>
        <v>100</v>
      </c>
      <c r="V122" s="48">
        <f t="shared" si="41"/>
        <v>100</v>
      </c>
      <c r="W122" s="48">
        <f t="shared" si="44"/>
        <v>100</v>
      </c>
      <c r="Y122" s="38">
        <v>0</v>
      </c>
      <c r="Z122" s="49">
        <f t="shared" si="52"/>
        <v>0</v>
      </c>
      <c r="AA122" s="38">
        <v>0</v>
      </c>
      <c r="AB122" s="49">
        <f t="shared" si="50"/>
        <v>0</v>
      </c>
      <c r="AC122" s="38">
        <v>0</v>
      </c>
      <c r="AD122" s="49">
        <f t="shared" si="42"/>
        <v>0</v>
      </c>
      <c r="AF122" s="38">
        <v>0</v>
      </c>
      <c r="AG122" s="49">
        <f t="shared" si="51"/>
        <v>0</v>
      </c>
    </row>
    <row r="123" spans="1:33">
      <c r="A123" s="38" t="s">
        <v>194</v>
      </c>
      <c r="B123" s="38" t="s">
        <v>304</v>
      </c>
      <c r="C123" s="38" t="s">
        <v>67</v>
      </c>
      <c r="D123" s="43">
        <v>4.6197818848000001</v>
      </c>
      <c r="E123" s="44">
        <v>0</v>
      </c>
      <c r="F123" s="44">
        <v>0</v>
      </c>
      <c r="G123" s="44">
        <v>0</v>
      </c>
      <c r="H123" s="45">
        <f t="shared" si="36"/>
        <v>4.6197818848000001</v>
      </c>
      <c r="I123" s="46">
        <f t="shared" si="37"/>
        <v>0</v>
      </c>
      <c r="J123" s="46">
        <f t="shared" si="38"/>
        <v>0</v>
      </c>
      <c r="K123" s="46">
        <f t="shared" si="39"/>
        <v>0</v>
      </c>
      <c r="L123" s="46">
        <f t="shared" si="40"/>
        <v>100</v>
      </c>
      <c r="M123" s="38">
        <v>2.5662807643612999E-2</v>
      </c>
      <c r="N123" s="43">
        <v>2.5759523727073401E-3</v>
      </c>
      <c r="O123" s="43">
        <v>1.5922769664353E-2</v>
      </c>
      <c r="P123" s="45">
        <f t="shared" ref="P123:P131" si="53">D123-SUM(M123,N123,O123)</f>
        <v>4.5756203551193266</v>
      </c>
      <c r="Q123" s="46">
        <f t="shared" ref="Q123:Q131" si="54">M123/D123*100</f>
        <v>0.5554982525917237</v>
      </c>
      <c r="R123" s="46">
        <f t="shared" ref="R123:R131" si="55">N123/D123*100</f>
        <v>5.5759177314901709E-2</v>
      </c>
      <c r="S123" s="46">
        <f t="shared" ref="S123:S131" si="56">O123/D123*100</f>
        <v>0.34466496603967545</v>
      </c>
      <c r="T123" s="46">
        <f t="shared" ref="T123:T131" si="57">P123/D123*100</f>
        <v>99.044077604053697</v>
      </c>
      <c r="V123" s="48">
        <f t="shared" si="41"/>
        <v>100</v>
      </c>
      <c r="W123" s="48">
        <f t="shared" si="44"/>
        <v>100</v>
      </c>
      <c r="Y123" s="38">
        <v>0</v>
      </c>
      <c r="Z123" s="49">
        <f t="shared" si="52"/>
        <v>0</v>
      </c>
      <c r="AA123" s="38">
        <v>0</v>
      </c>
      <c r="AB123" s="49">
        <f t="shared" ref="AB123:AB174" si="58">AA123/D123*100</f>
        <v>0</v>
      </c>
      <c r="AC123" s="38">
        <v>0</v>
      </c>
      <c r="AD123" s="49">
        <f t="shared" si="42"/>
        <v>0</v>
      </c>
      <c r="AF123" s="38">
        <v>0</v>
      </c>
      <c r="AG123" s="49">
        <f t="shared" ref="AG123:AG174" si="59">AF123/D123*100</f>
        <v>0</v>
      </c>
    </row>
    <row r="124" spans="1:33">
      <c r="A124" s="38" t="s">
        <v>195</v>
      </c>
      <c r="B124" s="38" t="s">
        <v>305</v>
      </c>
      <c r="C124" s="38" t="s">
        <v>67</v>
      </c>
      <c r="D124" s="43">
        <v>9.7736977790000008</v>
      </c>
      <c r="E124" s="44">
        <v>0</v>
      </c>
      <c r="F124" s="44">
        <v>0</v>
      </c>
      <c r="G124" s="44">
        <v>0</v>
      </c>
      <c r="H124" s="45">
        <f t="shared" ref="H124:H131" si="60">D124-E124-F124-G124</f>
        <v>9.7736977790000008</v>
      </c>
      <c r="I124" s="46">
        <f t="shared" ref="I124:I131" si="61">E124/D124*100</f>
        <v>0</v>
      </c>
      <c r="J124" s="46">
        <f t="shared" ref="J124:J131" si="62">F124/D124*100</f>
        <v>0</v>
      </c>
      <c r="K124" s="46">
        <f t="shared" ref="K124:K131" si="63">G124/D124*100</f>
        <v>0</v>
      </c>
      <c r="L124" s="46">
        <f t="shared" ref="L124:L131" si="64">H124/D124*100</f>
        <v>100</v>
      </c>
      <c r="M124" s="38">
        <v>0.48045387120383798</v>
      </c>
      <c r="N124" s="43">
        <v>8.5877021046705596E-2</v>
      </c>
      <c r="O124" s="43">
        <v>0.16196171426766201</v>
      </c>
      <c r="P124" s="45">
        <f t="shared" si="53"/>
        <v>9.0454051724817948</v>
      </c>
      <c r="Q124" s="46">
        <f t="shared" si="54"/>
        <v>4.9157839956556932</v>
      </c>
      <c r="R124" s="46">
        <f t="shared" si="55"/>
        <v>0.87865435363903932</v>
      </c>
      <c r="S124" s="46">
        <f t="shared" si="56"/>
        <v>1.6571180931710086</v>
      </c>
      <c r="T124" s="46">
        <f t="shared" si="57"/>
        <v>92.548443557534256</v>
      </c>
      <c r="V124" s="48">
        <f t="shared" ref="V124:V131" si="65">SUM(I124:L124)</f>
        <v>100</v>
      </c>
      <c r="W124" s="48">
        <f t="shared" si="44"/>
        <v>100</v>
      </c>
      <c r="Y124" s="38">
        <v>0</v>
      </c>
      <c r="Z124" s="49">
        <f t="shared" si="52"/>
        <v>0</v>
      </c>
      <c r="AA124" s="38">
        <v>0</v>
      </c>
      <c r="AB124" s="49">
        <f t="shared" si="58"/>
        <v>0</v>
      </c>
      <c r="AC124" s="38">
        <v>0</v>
      </c>
      <c r="AD124" s="49">
        <f t="shared" ref="AD124:AD174" si="66">AC124/D124*100</f>
        <v>0</v>
      </c>
      <c r="AF124" s="38">
        <v>0</v>
      </c>
      <c r="AG124" s="49">
        <f t="shared" si="59"/>
        <v>0</v>
      </c>
    </row>
    <row r="125" spans="1:33">
      <c r="A125" s="38" t="s">
        <v>196</v>
      </c>
      <c r="B125" s="38" t="s">
        <v>306</v>
      </c>
      <c r="C125" s="38" t="s">
        <v>67</v>
      </c>
      <c r="D125" s="43">
        <v>2.0088108867000001</v>
      </c>
      <c r="E125" s="44">
        <v>0</v>
      </c>
      <c r="F125" s="44">
        <v>0</v>
      </c>
      <c r="G125" s="44">
        <v>0</v>
      </c>
      <c r="H125" s="45">
        <f t="shared" si="60"/>
        <v>2.0088108867000001</v>
      </c>
      <c r="I125" s="46">
        <f t="shared" si="61"/>
        <v>0</v>
      </c>
      <c r="J125" s="46">
        <f t="shared" si="62"/>
        <v>0</v>
      </c>
      <c r="K125" s="46">
        <f t="shared" si="63"/>
        <v>0</v>
      </c>
      <c r="L125" s="46">
        <f t="shared" si="64"/>
        <v>100</v>
      </c>
      <c r="M125" s="38">
        <v>2.1083056810691499E-2</v>
      </c>
      <c r="N125" s="43">
        <v>1.60127169219849E-3</v>
      </c>
      <c r="O125" s="43">
        <v>3.8296116770688898E-3</v>
      </c>
      <c r="P125" s="45">
        <f t="shared" si="53"/>
        <v>1.9822969465200413</v>
      </c>
      <c r="Q125" s="46">
        <f t="shared" si="54"/>
        <v>1.0495291991037525</v>
      </c>
      <c r="R125" s="46">
        <f t="shared" si="55"/>
        <v>7.9712416076607367E-2</v>
      </c>
      <c r="S125" s="46">
        <f t="shared" si="56"/>
        <v>0.19064072693074824</v>
      </c>
      <c r="T125" s="46">
        <f t="shared" si="57"/>
        <v>98.6801176578889</v>
      </c>
      <c r="V125" s="48">
        <f t="shared" si="65"/>
        <v>100</v>
      </c>
      <c r="W125" s="48">
        <f t="shared" si="44"/>
        <v>100.00000000000001</v>
      </c>
      <c r="Y125" s="38">
        <v>0</v>
      </c>
      <c r="Z125" s="49">
        <f t="shared" si="52"/>
        <v>0</v>
      </c>
      <c r="AA125" s="38">
        <v>0</v>
      </c>
      <c r="AB125" s="49">
        <f t="shared" si="58"/>
        <v>0</v>
      </c>
      <c r="AC125" s="38">
        <v>0</v>
      </c>
      <c r="AD125" s="49">
        <f t="shared" si="66"/>
        <v>0</v>
      </c>
      <c r="AF125" s="38">
        <v>0</v>
      </c>
      <c r="AG125" s="49">
        <f t="shared" si="59"/>
        <v>0</v>
      </c>
    </row>
    <row r="126" spans="1:33">
      <c r="A126" s="38" t="s">
        <v>197</v>
      </c>
      <c r="B126" s="38" t="s">
        <v>307</v>
      </c>
      <c r="C126" s="38" t="s">
        <v>67</v>
      </c>
      <c r="D126" s="43">
        <v>2.1593647817999999</v>
      </c>
      <c r="E126" s="44">
        <v>0</v>
      </c>
      <c r="F126" s="44">
        <v>0</v>
      </c>
      <c r="G126" s="44">
        <v>0</v>
      </c>
      <c r="H126" s="45">
        <f t="shared" si="60"/>
        <v>2.1593647817999999</v>
      </c>
      <c r="I126" s="46">
        <f t="shared" si="61"/>
        <v>0</v>
      </c>
      <c r="J126" s="46">
        <f t="shared" si="62"/>
        <v>0</v>
      </c>
      <c r="K126" s="46">
        <f t="shared" si="63"/>
        <v>0</v>
      </c>
      <c r="L126" s="46">
        <f t="shared" si="64"/>
        <v>100</v>
      </c>
      <c r="M126" s="38">
        <v>9.8017983376557792E-4</v>
      </c>
      <c r="N126" s="43">
        <v>0</v>
      </c>
      <c r="O126" s="43">
        <v>6.1460764584880898E-4</v>
      </c>
      <c r="P126" s="45">
        <f t="shared" si="53"/>
        <v>2.1577699943203856</v>
      </c>
      <c r="Q126" s="46">
        <f t="shared" si="54"/>
        <v>4.5392045013743401E-2</v>
      </c>
      <c r="R126" s="46">
        <f t="shared" si="55"/>
        <v>0</v>
      </c>
      <c r="S126" s="46">
        <f t="shared" si="56"/>
        <v>2.8462427980162075E-2</v>
      </c>
      <c r="T126" s="46">
        <f t="shared" si="57"/>
        <v>99.926145527006099</v>
      </c>
      <c r="V126" s="48">
        <f t="shared" si="65"/>
        <v>100</v>
      </c>
      <c r="W126" s="48">
        <f t="shared" si="44"/>
        <v>100</v>
      </c>
      <c r="Y126" s="38">
        <v>0</v>
      </c>
      <c r="Z126" s="49">
        <f t="shared" si="52"/>
        <v>0</v>
      </c>
      <c r="AA126" s="38">
        <v>0</v>
      </c>
      <c r="AB126" s="49">
        <f t="shared" si="58"/>
        <v>0</v>
      </c>
      <c r="AC126" s="38">
        <v>0</v>
      </c>
      <c r="AD126" s="49">
        <f t="shared" si="66"/>
        <v>0</v>
      </c>
      <c r="AF126" s="38">
        <v>0</v>
      </c>
      <c r="AG126" s="49">
        <f t="shared" si="59"/>
        <v>0</v>
      </c>
    </row>
    <row r="127" spans="1:33">
      <c r="A127" s="38" t="s">
        <v>198</v>
      </c>
      <c r="B127" s="38" t="s">
        <v>308</v>
      </c>
      <c r="C127" s="38" t="s">
        <v>67</v>
      </c>
      <c r="D127" s="43">
        <v>0.71703503540000002</v>
      </c>
      <c r="E127" s="44">
        <v>0</v>
      </c>
      <c r="F127" s="44">
        <v>0</v>
      </c>
      <c r="G127" s="44">
        <v>0</v>
      </c>
      <c r="H127" s="45">
        <f t="shared" si="60"/>
        <v>0.71703503540000002</v>
      </c>
      <c r="I127" s="46">
        <f t="shared" si="61"/>
        <v>0</v>
      </c>
      <c r="J127" s="46">
        <f t="shared" si="62"/>
        <v>0</v>
      </c>
      <c r="K127" s="46">
        <f t="shared" si="63"/>
        <v>0</v>
      </c>
      <c r="L127" s="46">
        <f t="shared" si="64"/>
        <v>100</v>
      </c>
      <c r="M127" s="38">
        <v>1.0436640733995899E-2</v>
      </c>
      <c r="N127" s="43">
        <v>9.0589689584194197E-4</v>
      </c>
      <c r="O127" s="43">
        <v>3.8591135651316902E-2</v>
      </c>
      <c r="P127" s="45">
        <f t="shared" si="53"/>
        <v>0.6671013621188453</v>
      </c>
      <c r="Q127" s="46">
        <f t="shared" si="54"/>
        <v>1.4555273060226115</v>
      </c>
      <c r="R127" s="46">
        <f t="shared" si="55"/>
        <v>0.12633927927058469</v>
      </c>
      <c r="S127" s="46">
        <f t="shared" si="56"/>
        <v>5.3820432400194687</v>
      </c>
      <c r="T127" s="46">
        <f t="shared" si="57"/>
        <v>93.036090174687331</v>
      </c>
      <c r="V127" s="48">
        <f t="shared" si="65"/>
        <v>100</v>
      </c>
      <c r="W127" s="48">
        <f t="shared" si="44"/>
        <v>100</v>
      </c>
      <c r="Y127" s="38">
        <v>0</v>
      </c>
      <c r="Z127" s="49">
        <f t="shared" si="52"/>
        <v>0</v>
      </c>
      <c r="AA127" s="38">
        <v>0</v>
      </c>
      <c r="AB127" s="49">
        <f t="shared" si="58"/>
        <v>0</v>
      </c>
      <c r="AC127" s="38">
        <v>0</v>
      </c>
      <c r="AD127" s="49">
        <f t="shared" si="66"/>
        <v>0</v>
      </c>
      <c r="AF127" s="38">
        <v>0</v>
      </c>
      <c r="AG127" s="49">
        <f t="shared" si="59"/>
        <v>0</v>
      </c>
    </row>
    <row r="128" spans="1:33">
      <c r="A128" s="38" t="s">
        <v>199</v>
      </c>
      <c r="B128" s="38" t="s">
        <v>308</v>
      </c>
      <c r="C128" s="38" t="s">
        <v>67</v>
      </c>
      <c r="D128" s="43">
        <v>1.8174288074</v>
      </c>
      <c r="E128" s="44">
        <v>0</v>
      </c>
      <c r="F128" s="44">
        <v>0</v>
      </c>
      <c r="G128" s="44">
        <v>0</v>
      </c>
      <c r="H128" s="45">
        <f t="shared" si="60"/>
        <v>1.8174288074</v>
      </c>
      <c r="I128" s="46">
        <f t="shared" si="61"/>
        <v>0</v>
      </c>
      <c r="J128" s="46">
        <f t="shared" si="62"/>
        <v>0</v>
      </c>
      <c r="K128" s="46">
        <f t="shared" si="63"/>
        <v>0</v>
      </c>
      <c r="L128" s="46">
        <f t="shared" si="64"/>
        <v>100</v>
      </c>
      <c r="M128" s="38">
        <v>0.143553678168578</v>
      </c>
      <c r="N128" s="43">
        <v>7.3623722096688798E-2</v>
      </c>
      <c r="O128" s="43">
        <v>0.432533410217674</v>
      </c>
      <c r="P128" s="45">
        <f t="shared" si="53"/>
        <v>1.1677179969170592</v>
      </c>
      <c r="Q128" s="46">
        <f t="shared" si="54"/>
        <v>7.8987236024911924</v>
      </c>
      <c r="R128" s="46">
        <f t="shared" si="55"/>
        <v>4.0509824537234191</v>
      </c>
      <c r="S128" s="46">
        <f t="shared" si="56"/>
        <v>23.799194139354103</v>
      </c>
      <c r="T128" s="46">
        <f t="shared" si="57"/>
        <v>64.251099804431291</v>
      </c>
      <c r="V128" s="48">
        <f t="shared" si="65"/>
        <v>100</v>
      </c>
      <c r="W128" s="48">
        <f t="shared" si="44"/>
        <v>100</v>
      </c>
      <c r="Y128" s="38">
        <v>0</v>
      </c>
      <c r="Z128" s="49">
        <f t="shared" si="52"/>
        <v>0</v>
      </c>
      <c r="AA128" s="38">
        <v>0</v>
      </c>
      <c r="AB128" s="49">
        <f t="shared" si="58"/>
        <v>0</v>
      </c>
      <c r="AC128" s="38">
        <v>0</v>
      </c>
      <c r="AD128" s="49">
        <f t="shared" si="66"/>
        <v>0</v>
      </c>
      <c r="AF128" s="38">
        <v>0</v>
      </c>
      <c r="AG128" s="49">
        <f t="shared" si="59"/>
        <v>0</v>
      </c>
    </row>
    <row r="129" spans="1:33">
      <c r="A129" s="38" t="s">
        <v>200</v>
      </c>
      <c r="B129" s="38" t="s">
        <v>309</v>
      </c>
      <c r="C129" s="38" t="s">
        <v>67</v>
      </c>
      <c r="D129" s="38">
        <v>2.0379635197999999</v>
      </c>
      <c r="E129" s="44">
        <v>0</v>
      </c>
      <c r="F129" s="44">
        <v>0</v>
      </c>
      <c r="G129" s="44">
        <v>0</v>
      </c>
      <c r="H129" s="45">
        <f t="shared" si="60"/>
        <v>2.0379635197999999</v>
      </c>
      <c r="I129" s="46">
        <f t="shared" si="61"/>
        <v>0</v>
      </c>
      <c r="J129" s="46">
        <f t="shared" si="62"/>
        <v>0</v>
      </c>
      <c r="K129" s="46">
        <f t="shared" si="63"/>
        <v>0</v>
      </c>
      <c r="L129" s="46">
        <f t="shared" si="64"/>
        <v>100</v>
      </c>
      <c r="M129" s="38">
        <v>1.3634363762996499E-2</v>
      </c>
      <c r="N129" s="38">
        <v>9.2073158428225693E-3</v>
      </c>
      <c r="O129" s="38">
        <v>0.177670851449925</v>
      </c>
      <c r="P129" s="45">
        <f t="shared" si="53"/>
        <v>1.8374509887442558</v>
      </c>
      <c r="Q129" s="46">
        <f t="shared" si="54"/>
        <v>0.66901902956214543</v>
      </c>
      <c r="R129" s="46">
        <f t="shared" si="55"/>
        <v>0.45179002241051641</v>
      </c>
      <c r="S129" s="46">
        <f t="shared" si="56"/>
        <v>8.7180584796415364</v>
      </c>
      <c r="T129" s="46">
        <f t="shared" si="57"/>
        <v>90.161132468385802</v>
      </c>
      <c r="V129" s="48">
        <f t="shared" si="65"/>
        <v>100</v>
      </c>
      <c r="W129" s="48">
        <f t="shared" si="44"/>
        <v>100</v>
      </c>
      <c r="Y129" s="38">
        <v>0</v>
      </c>
      <c r="Z129" s="49">
        <f t="shared" si="52"/>
        <v>0</v>
      </c>
      <c r="AA129" s="38">
        <v>0</v>
      </c>
      <c r="AB129" s="49">
        <f t="shared" si="58"/>
        <v>0</v>
      </c>
      <c r="AC129" s="38">
        <v>0</v>
      </c>
      <c r="AD129" s="49">
        <f t="shared" si="66"/>
        <v>0</v>
      </c>
      <c r="AF129" s="38">
        <v>0</v>
      </c>
      <c r="AG129" s="49">
        <f t="shared" si="59"/>
        <v>0</v>
      </c>
    </row>
    <row r="130" spans="1:33">
      <c r="A130" s="38" t="s">
        <v>201</v>
      </c>
      <c r="B130" s="38" t="s">
        <v>310</v>
      </c>
      <c r="C130" s="38" t="s">
        <v>67</v>
      </c>
      <c r="D130" s="38">
        <v>0.55809054810000003</v>
      </c>
      <c r="E130" s="44">
        <v>0</v>
      </c>
      <c r="F130" s="44">
        <v>0</v>
      </c>
      <c r="G130" s="44">
        <v>0</v>
      </c>
      <c r="H130" s="45">
        <f t="shared" si="60"/>
        <v>0.55809054810000003</v>
      </c>
      <c r="I130" s="46">
        <f t="shared" si="61"/>
        <v>0</v>
      </c>
      <c r="J130" s="46">
        <f t="shared" si="62"/>
        <v>0</v>
      </c>
      <c r="K130" s="46">
        <f t="shared" si="63"/>
        <v>0</v>
      </c>
      <c r="L130" s="46">
        <f t="shared" si="64"/>
        <v>100</v>
      </c>
      <c r="M130" s="38">
        <v>0</v>
      </c>
      <c r="N130" s="38">
        <v>0</v>
      </c>
      <c r="O130" s="38">
        <v>0</v>
      </c>
      <c r="P130" s="45">
        <f t="shared" si="53"/>
        <v>0.55809054810000003</v>
      </c>
      <c r="Q130" s="46">
        <f t="shared" si="54"/>
        <v>0</v>
      </c>
      <c r="R130" s="46">
        <f t="shared" si="55"/>
        <v>0</v>
      </c>
      <c r="S130" s="46">
        <f t="shared" si="56"/>
        <v>0</v>
      </c>
      <c r="T130" s="46">
        <f t="shared" si="57"/>
        <v>100</v>
      </c>
      <c r="V130" s="48">
        <f t="shared" si="65"/>
        <v>100</v>
      </c>
      <c r="W130" s="48">
        <f t="shared" si="44"/>
        <v>100</v>
      </c>
      <c r="Y130" s="38">
        <v>0</v>
      </c>
      <c r="Z130" s="49">
        <f t="shared" ref="Z130:Z174" si="67">Y130/D130*100</f>
        <v>0</v>
      </c>
      <c r="AA130" s="38">
        <v>0</v>
      </c>
      <c r="AB130" s="49">
        <f t="shared" si="58"/>
        <v>0</v>
      </c>
      <c r="AC130" s="38">
        <v>0</v>
      </c>
      <c r="AD130" s="49">
        <f t="shared" si="66"/>
        <v>0</v>
      </c>
      <c r="AF130" s="38">
        <v>0</v>
      </c>
      <c r="AG130" s="49">
        <f t="shared" si="59"/>
        <v>0</v>
      </c>
    </row>
    <row r="131" spans="1:33">
      <c r="A131" s="38" t="s">
        <v>202</v>
      </c>
      <c r="B131" s="38" t="s">
        <v>311</v>
      </c>
      <c r="C131" s="38" t="s">
        <v>67</v>
      </c>
      <c r="D131" s="38">
        <v>2.8904160655000002</v>
      </c>
      <c r="E131" s="44">
        <v>0</v>
      </c>
      <c r="F131" s="44">
        <v>0</v>
      </c>
      <c r="G131" s="44">
        <v>0</v>
      </c>
      <c r="H131" s="45">
        <f t="shared" si="60"/>
        <v>2.8904160655000002</v>
      </c>
      <c r="I131" s="46">
        <f t="shared" si="61"/>
        <v>0</v>
      </c>
      <c r="J131" s="46">
        <f t="shared" si="62"/>
        <v>0</v>
      </c>
      <c r="K131" s="46">
        <f t="shared" si="63"/>
        <v>0</v>
      </c>
      <c r="L131" s="46">
        <f t="shared" si="64"/>
        <v>100</v>
      </c>
      <c r="M131" s="38">
        <v>0.13185188406833001</v>
      </c>
      <c r="N131" s="38">
        <v>0.134380457376374</v>
      </c>
      <c r="O131" s="38">
        <v>0.322780889644603</v>
      </c>
      <c r="P131" s="45">
        <f t="shared" si="53"/>
        <v>2.3014028344106929</v>
      </c>
      <c r="Q131" s="46">
        <f t="shared" si="54"/>
        <v>4.5616921951864926</v>
      </c>
      <c r="R131" s="46">
        <f t="shared" si="55"/>
        <v>4.649173486832531</v>
      </c>
      <c r="S131" s="46">
        <f t="shared" si="56"/>
        <v>11.167281191705063</v>
      </c>
      <c r="T131" s="46">
        <f t="shared" si="57"/>
        <v>79.621853126275909</v>
      </c>
      <c r="U131" s="47"/>
      <c r="V131" s="48">
        <f t="shared" si="65"/>
        <v>100</v>
      </c>
      <c r="W131" s="48">
        <f t="shared" ref="W131" si="68">SUM(Q131:T131)</f>
        <v>100</v>
      </c>
      <c r="Y131" s="38">
        <v>0</v>
      </c>
      <c r="Z131" s="49">
        <f t="shared" si="67"/>
        <v>0</v>
      </c>
      <c r="AA131" s="38">
        <v>0</v>
      </c>
      <c r="AB131" s="49">
        <f t="shared" si="58"/>
        <v>0</v>
      </c>
      <c r="AC131" s="38">
        <v>0</v>
      </c>
      <c r="AD131" s="49">
        <f t="shared" si="66"/>
        <v>0</v>
      </c>
      <c r="AF131" s="38">
        <v>0</v>
      </c>
      <c r="AG131" s="49">
        <f t="shared" si="59"/>
        <v>0</v>
      </c>
    </row>
    <row r="132" spans="1:33">
      <c r="A132" s="38" t="s">
        <v>357</v>
      </c>
      <c r="B132" s="38" t="s">
        <v>400</v>
      </c>
      <c r="C132" s="38" t="s">
        <v>67</v>
      </c>
      <c r="D132" s="38">
        <v>2.1850939807864802</v>
      </c>
      <c r="E132" s="38">
        <v>0</v>
      </c>
      <c r="F132" s="38">
        <v>0</v>
      </c>
      <c r="G132" s="38">
        <v>0</v>
      </c>
      <c r="H132" s="45">
        <f t="shared" ref="H132:H171" si="69">D132-E132-F132-G132</f>
        <v>2.1850939807864802</v>
      </c>
      <c r="I132" s="46">
        <f t="shared" ref="I132:I171" si="70">E132/D132*100</f>
        <v>0</v>
      </c>
      <c r="J132" s="46">
        <f t="shared" ref="J132:J171" si="71">F132/D132*100</f>
        <v>0</v>
      </c>
      <c r="K132" s="46">
        <f t="shared" ref="K132:K171" si="72">G132/D132*100</f>
        <v>0</v>
      </c>
      <c r="L132" s="46">
        <f t="shared" ref="L132:L171" si="73">H132/D132*100</f>
        <v>100</v>
      </c>
      <c r="M132" s="38">
        <v>1.30488561809193E-4</v>
      </c>
      <c r="N132" s="38">
        <v>4.3243228275862501E-2</v>
      </c>
      <c r="O132" s="38">
        <v>0.28555440333239401</v>
      </c>
      <c r="P132" s="45">
        <f t="shared" ref="P132:P171" si="74">D132-SUM(M132,N132,O132)</f>
        <v>1.8561658606164144</v>
      </c>
      <c r="Q132" s="46">
        <f t="shared" ref="Q132:Q171" si="75">M132/D132*100</f>
        <v>5.9717597026296464E-3</v>
      </c>
      <c r="R132" s="46">
        <f t="shared" ref="R132:R171" si="76">N132/D132*100</f>
        <v>1.9790099948148672</v>
      </c>
      <c r="S132" s="46">
        <f t="shared" ref="S132:S171" si="77">O132/D132*100</f>
        <v>13.068289320426141</v>
      </c>
      <c r="T132" s="46">
        <f t="shared" ref="T132:T171" si="78">P132/D132*100</f>
        <v>84.946728925056362</v>
      </c>
      <c r="V132" s="48">
        <f t="shared" ref="V132:V171" si="79">SUM(I132:L132)</f>
        <v>100</v>
      </c>
      <c r="W132" s="48">
        <f t="shared" ref="W132:W171" si="80">SUM(Q132:T132)</f>
        <v>100</v>
      </c>
      <c r="Y132" s="38">
        <v>0</v>
      </c>
      <c r="Z132" s="49">
        <f t="shared" si="67"/>
        <v>0</v>
      </c>
      <c r="AA132" s="38">
        <v>2.1850939807864802</v>
      </c>
      <c r="AB132" s="49">
        <f t="shared" si="58"/>
        <v>100</v>
      </c>
      <c r="AC132" s="38">
        <v>0</v>
      </c>
      <c r="AD132" s="49">
        <f t="shared" si="66"/>
        <v>0</v>
      </c>
      <c r="AF132" s="38">
        <v>0</v>
      </c>
      <c r="AG132" s="49">
        <f t="shared" si="59"/>
        <v>0</v>
      </c>
    </row>
    <row r="133" spans="1:33">
      <c r="A133" s="38" t="s">
        <v>358</v>
      </c>
      <c r="B133" s="38" t="s">
        <v>399</v>
      </c>
      <c r="C133" s="38" t="s">
        <v>67</v>
      </c>
      <c r="D133" s="38">
        <v>0.50347989747673205</v>
      </c>
      <c r="E133" s="38">
        <v>0</v>
      </c>
      <c r="F133" s="38">
        <v>0</v>
      </c>
      <c r="G133" s="38">
        <v>0</v>
      </c>
      <c r="H133" s="45">
        <f t="shared" si="69"/>
        <v>0.50347989747673205</v>
      </c>
      <c r="I133" s="46">
        <f t="shared" si="70"/>
        <v>0</v>
      </c>
      <c r="J133" s="46">
        <f t="shared" si="71"/>
        <v>0</v>
      </c>
      <c r="K133" s="46">
        <f t="shared" si="72"/>
        <v>0</v>
      </c>
      <c r="L133" s="46">
        <f t="shared" si="73"/>
        <v>100</v>
      </c>
      <c r="M133" s="38">
        <v>0</v>
      </c>
      <c r="N133" s="38">
        <v>2.05668554939013E-2</v>
      </c>
      <c r="O133" s="38">
        <v>3.5492368723727297E-2</v>
      </c>
      <c r="P133" s="45">
        <f t="shared" si="74"/>
        <v>0.44742067325910345</v>
      </c>
      <c r="Q133" s="46">
        <f t="shared" si="75"/>
        <v>0</v>
      </c>
      <c r="R133" s="46">
        <f t="shared" si="76"/>
        <v>4.0849407487717588</v>
      </c>
      <c r="S133" s="46">
        <f t="shared" si="77"/>
        <v>7.0494112876408446</v>
      </c>
      <c r="T133" s="46">
        <f t="shared" si="78"/>
        <v>88.865647963587406</v>
      </c>
      <c r="V133" s="48">
        <f t="shared" si="79"/>
        <v>100</v>
      </c>
      <c r="W133" s="48">
        <f t="shared" si="80"/>
        <v>100.00000000000001</v>
      </c>
      <c r="Y133" s="38">
        <v>0</v>
      </c>
      <c r="Z133" s="49">
        <f t="shared" si="67"/>
        <v>0</v>
      </c>
      <c r="AA133" s="38">
        <v>0</v>
      </c>
      <c r="AB133" s="49">
        <f t="shared" si="58"/>
        <v>0</v>
      </c>
      <c r="AC133" s="38">
        <v>0</v>
      </c>
      <c r="AD133" s="49">
        <f t="shared" si="66"/>
        <v>0</v>
      </c>
      <c r="AF133" s="38">
        <v>0</v>
      </c>
      <c r="AG133" s="49">
        <f t="shared" si="59"/>
        <v>0</v>
      </c>
    </row>
    <row r="134" spans="1:33">
      <c r="A134" s="38" t="s">
        <v>359</v>
      </c>
      <c r="B134" s="38" t="s">
        <v>398</v>
      </c>
      <c r="C134" s="38" t="s">
        <v>67</v>
      </c>
      <c r="D134" s="38">
        <v>0.16338457908435899</v>
      </c>
      <c r="E134" s="38">
        <v>0</v>
      </c>
      <c r="F134" s="38">
        <v>0</v>
      </c>
      <c r="G134" s="38">
        <v>0</v>
      </c>
      <c r="H134" s="45">
        <f t="shared" si="69"/>
        <v>0.16338457908435899</v>
      </c>
      <c r="I134" s="46">
        <f t="shared" si="70"/>
        <v>0</v>
      </c>
      <c r="J134" s="46">
        <f t="shared" si="71"/>
        <v>0</v>
      </c>
      <c r="K134" s="46">
        <f t="shared" si="72"/>
        <v>0</v>
      </c>
      <c r="L134" s="46">
        <f t="shared" si="73"/>
        <v>100</v>
      </c>
      <c r="M134" s="38">
        <v>0</v>
      </c>
      <c r="N134" s="38">
        <v>0</v>
      </c>
      <c r="O134" s="38">
        <v>0</v>
      </c>
      <c r="P134" s="45">
        <f t="shared" si="74"/>
        <v>0.16338457908435899</v>
      </c>
      <c r="Q134" s="46">
        <f t="shared" si="75"/>
        <v>0</v>
      </c>
      <c r="R134" s="46">
        <f t="shared" si="76"/>
        <v>0</v>
      </c>
      <c r="S134" s="46">
        <f t="shared" si="77"/>
        <v>0</v>
      </c>
      <c r="T134" s="46">
        <f t="shared" si="78"/>
        <v>100</v>
      </c>
      <c r="V134" s="48">
        <f t="shared" si="79"/>
        <v>100</v>
      </c>
      <c r="W134" s="48">
        <f t="shared" si="80"/>
        <v>100</v>
      </c>
      <c r="Y134" s="38">
        <v>0</v>
      </c>
      <c r="Z134" s="49">
        <f t="shared" si="67"/>
        <v>0</v>
      </c>
      <c r="AA134" s="38">
        <v>0</v>
      </c>
      <c r="AB134" s="49">
        <f t="shared" si="58"/>
        <v>0</v>
      </c>
      <c r="AC134" s="38">
        <v>0</v>
      </c>
      <c r="AD134" s="49">
        <f t="shared" si="66"/>
        <v>0</v>
      </c>
      <c r="AF134" s="38">
        <v>0</v>
      </c>
      <c r="AG134" s="49">
        <f t="shared" si="59"/>
        <v>0</v>
      </c>
    </row>
    <row r="135" spans="1:33">
      <c r="A135" s="38" t="s">
        <v>360</v>
      </c>
      <c r="B135" s="38" t="s">
        <v>401</v>
      </c>
      <c r="C135" s="38" t="s">
        <v>66</v>
      </c>
      <c r="D135" s="38">
        <v>5.6240946644146899</v>
      </c>
      <c r="E135" s="38">
        <v>1.0694419308401799</v>
      </c>
      <c r="F135" s="38">
        <v>0.19485676997496901</v>
      </c>
      <c r="G135" s="38">
        <v>0.31987045969128303</v>
      </c>
      <c r="H135" s="45">
        <f t="shared" si="69"/>
        <v>4.0399255039082584</v>
      </c>
      <c r="I135" s="46">
        <f t="shared" si="70"/>
        <v>19.015361487544922</v>
      </c>
      <c r="J135" s="46">
        <f t="shared" si="71"/>
        <v>3.4646779900040698</v>
      </c>
      <c r="K135" s="46">
        <f t="shared" si="72"/>
        <v>5.687501345153346</v>
      </c>
      <c r="L135" s="46">
        <f t="shared" si="73"/>
        <v>71.832459177297665</v>
      </c>
      <c r="M135" s="38">
        <v>0.31291809028737599</v>
      </c>
      <c r="N135" s="38">
        <v>0.25039143537967101</v>
      </c>
      <c r="O135" s="38">
        <v>0.55272466598524195</v>
      </c>
      <c r="P135" s="45">
        <f t="shared" si="74"/>
        <v>4.5080604727624003</v>
      </c>
      <c r="Q135" s="46">
        <f t="shared" si="75"/>
        <v>5.5638837707925024</v>
      </c>
      <c r="R135" s="46">
        <f t="shared" si="76"/>
        <v>4.4521198578674657</v>
      </c>
      <c r="S135" s="46">
        <f t="shared" si="77"/>
        <v>9.8277980540138206</v>
      </c>
      <c r="T135" s="46">
        <f t="shared" si="78"/>
        <v>80.156198317326201</v>
      </c>
      <c r="V135" s="48">
        <f t="shared" si="79"/>
        <v>100</v>
      </c>
      <c r="W135" s="48">
        <f t="shared" si="80"/>
        <v>99.999999999999986</v>
      </c>
      <c r="Y135" s="38">
        <v>0.18604980880216801</v>
      </c>
      <c r="Z135" s="49">
        <f t="shared" si="67"/>
        <v>3.3080845878957224</v>
      </c>
      <c r="AA135" s="38">
        <v>0.182224169792845</v>
      </c>
      <c r="AB135" s="49">
        <f t="shared" si="58"/>
        <v>3.2400622796382006</v>
      </c>
      <c r="AC135" s="38">
        <v>0</v>
      </c>
      <c r="AD135" s="49">
        <f t="shared" si="66"/>
        <v>0</v>
      </c>
      <c r="AF135" s="38">
        <v>0</v>
      </c>
      <c r="AG135" s="49">
        <f t="shared" si="59"/>
        <v>0</v>
      </c>
    </row>
    <row r="136" spans="1:33">
      <c r="A136" s="38" t="s">
        <v>361</v>
      </c>
      <c r="B136" s="38" t="s">
        <v>404</v>
      </c>
      <c r="C136" s="38" t="s">
        <v>397</v>
      </c>
      <c r="D136" s="38">
        <v>41.960500465854501</v>
      </c>
      <c r="E136" s="38">
        <v>0</v>
      </c>
      <c r="F136" s="38">
        <v>0</v>
      </c>
      <c r="G136" s="38">
        <v>0</v>
      </c>
      <c r="H136" s="45">
        <f t="shared" si="69"/>
        <v>41.960500465854501</v>
      </c>
      <c r="I136" s="46">
        <f t="shared" si="70"/>
        <v>0</v>
      </c>
      <c r="J136" s="46">
        <f t="shared" si="71"/>
        <v>0</v>
      </c>
      <c r="K136" s="46">
        <f t="shared" si="72"/>
        <v>0</v>
      </c>
      <c r="L136" s="46">
        <f t="shared" si="73"/>
        <v>100</v>
      </c>
      <c r="M136" s="38">
        <v>0.25250763438462598</v>
      </c>
      <c r="N136" s="38">
        <v>0.1170345491276</v>
      </c>
      <c r="O136" s="38">
        <v>0.51166978949958997</v>
      </c>
      <c r="P136" s="45">
        <f t="shared" si="74"/>
        <v>41.079288492842686</v>
      </c>
      <c r="Q136" s="46">
        <f t="shared" si="75"/>
        <v>0.60177460130654281</v>
      </c>
      <c r="R136" s="46">
        <f t="shared" si="76"/>
        <v>0.27891599916172893</v>
      </c>
      <c r="S136" s="46">
        <f t="shared" si="77"/>
        <v>1.2194082144372014</v>
      </c>
      <c r="T136" s="46">
        <f t="shared" si="78"/>
        <v>97.899901185094535</v>
      </c>
      <c r="V136" s="48">
        <f t="shared" si="79"/>
        <v>100</v>
      </c>
      <c r="W136" s="48">
        <f t="shared" si="80"/>
        <v>100.00000000000001</v>
      </c>
      <c r="Y136" s="38">
        <v>0</v>
      </c>
      <c r="Z136" s="49">
        <f t="shared" si="67"/>
        <v>0</v>
      </c>
      <c r="AA136" s="38">
        <v>0</v>
      </c>
      <c r="AB136" s="49">
        <f t="shared" si="58"/>
        <v>0</v>
      </c>
      <c r="AC136" s="38">
        <v>0</v>
      </c>
      <c r="AD136" s="49">
        <f t="shared" si="66"/>
        <v>0</v>
      </c>
      <c r="AF136" s="38">
        <v>0</v>
      </c>
      <c r="AG136" s="49">
        <f t="shared" si="59"/>
        <v>0</v>
      </c>
    </row>
    <row r="137" spans="1:33">
      <c r="A137" s="38" t="s">
        <v>362</v>
      </c>
      <c r="B137" s="38" t="s">
        <v>227</v>
      </c>
      <c r="C137" s="38" t="s">
        <v>397</v>
      </c>
      <c r="D137" s="38">
        <v>116.64502257114999</v>
      </c>
      <c r="E137" s="38">
        <v>0</v>
      </c>
      <c r="F137" s="38">
        <v>0</v>
      </c>
      <c r="G137" s="38">
        <v>0</v>
      </c>
      <c r="H137" s="45">
        <f t="shared" si="69"/>
        <v>116.64502257114999</v>
      </c>
      <c r="I137" s="46">
        <f t="shared" si="70"/>
        <v>0</v>
      </c>
      <c r="J137" s="46">
        <f t="shared" si="71"/>
        <v>0</v>
      </c>
      <c r="K137" s="46">
        <f t="shared" si="72"/>
        <v>0</v>
      </c>
      <c r="L137" s="46">
        <f t="shared" si="73"/>
        <v>100</v>
      </c>
      <c r="M137" s="38">
        <v>0.60963732899307199</v>
      </c>
      <c r="N137" s="38">
        <v>0.24669888275170801</v>
      </c>
      <c r="O137" s="38">
        <v>1.4038287549261499</v>
      </c>
      <c r="P137" s="45">
        <f t="shared" si="74"/>
        <v>114.38485760447907</v>
      </c>
      <c r="Q137" s="46">
        <f t="shared" si="75"/>
        <v>0.52264324319643507</v>
      </c>
      <c r="R137" s="46">
        <f t="shared" si="76"/>
        <v>0.21149542201959715</v>
      </c>
      <c r="S137" s="46">
        <f t="shared" si="77"/>
        <v>1.2035050651817192</v>
      </c>
      <c r="T137" s="46">
        <f t="shared" si="78"/>
        <v>98.062356269602247</v>
      </c>
      <c r="V137" s="48">
        <f t="shared" si="79"/>
        <v>100</v>
      </c>
      <c r="W137" s="48">
        <f t="shared" si="80"/>
        <v>100</v>
      </c>
      <c r="Y137" s="38">
        <v>0</v>
      </c>
      <c r="Z137" s="49">
        <f t="shared" si="67"/>
        <v>0</v>
      </c>
      <c r="AA137" s="38">
        <v>0</v>
      </c>
      <c r="AB137" s="49">
        <f t="shared" si="58"/>
        <v>0</v>
      </c>
      <c r="AC137" s="38">
        <v>0</v>
      </c>
      <c r="AD137" s="49">
        <f t="shared" si="66"/>
        <v>0</v>
      </c>
      <c r="AF137" s="38">
        <v>0</v>
      </c>
      <c r="AG137" s="49">
        <f t="shared" si="59"/>
        <v>0</v>
      </c>
    </row>
    <row r="138" spans="1:33">
      <c r="A138" s="38" t="s">
        <v>363</v>
      </c>
      <c r="B138" s="38" t="s">
        <v>402</v>
      </c>
      <c r="C138" s="38" t="s">
        <v>66</v>
      </c>
      <c r="D138" s="38">
        <v>1.03124437422938</v>
      </c>
      <c r="E138" s="38">
        <v>0</v>
      </c>
      <c r="F138" s="38">
        <v>0</v>
      </c>
      <c r="G138" s="38">
        <v>0</v>
      </c>
      <c r="H138" s="45">
        <f t="shared" si="69"/>
        <v>1.03124437422938</v>
      </c>
      <c r="I138" s="46">
        <f t="shared" si="70"/>
        <v>0</v>
      </c>
      <c r="J138" s="46">
        <f t="shared" si="71"/>
        <v>0</v>
      </c>
      <c r="K138" s="46">
        <f t="shared" si="72"/>
        <v>0</v>
      </c>
      <c r="L138" s="46">
        <f t="shared" si="73"/>
        <v>100</v>
      </c>
      <c r="M138" s="38">
        <v>3.6166719987894697E-2</v>
      </c>
      <c r="N138" s="38">
        <v>1.8644758727435401E-2</v>
      </c>
      <c r="O138" s="38">
        <v>1.43780780744482E-2</v>
      </c>
      <c r="P138" s="45">
        <f t="shared" si="74"/>
        <v>0.96205481743960164</v>
      </c>
      <c r="Q138" s="46">
        <f t="shared" si="75"/>
        <v>3.5070950098439155</v>
      </c>
      <c r="R138" s="46">
        <f t="shared" si="76"/>
        <v>1.8079864669679393</v>
      </c>
      <c r="S138" s="46">
        <f t="shared" si="77"/>
        <v>1.3942454799031059</v>
      </c>
      <c r="T138" s="46">
        <f t="shared" si="78"/>
        <v>93.29067304328504</v>
      </c>
      <c r="V138" s="48">
        <f t="shared" si="79"/>
        <v>100</v>
      </c>
      <c r="W138" s="48">
        <f t="shared" si="80"/>
        <v>100</v>
      </c>
      <c r="Y138" s="38">
        <v>0</v>
      </c>
      <c r="Z138" s="49">
        <f t="shared" si="67"/>
        <v>0</v>
      </c>
      <c r="AA138" s="38">
        <v>0</v>
      </c>
      <c r="AB138" s="49">
        <f t="shared" si="58"/>
        <v>0</v>
      </c>
      <c r="AC138" s="38">
        <v>0</v>
      </c>
      <c r="AD138" s="49">
        <f t="shared" si="66"/>
        <v>0</v>
      </c>
      <c r="AF138" s="38">
        <v>0</v>
      </c>
      <c r="AG138" s="49">
        <f t="shared" si="59"/>
        <v>0</v>
      </c>
    </row>
    <row r="139" spans="1:33">
      <c r="A139" s="38" t="s">
        <v>364</v>
      </c>
      <c r="B139" s="38" t="s">
        <v>236</v>
      </c>
      <c r="C139" s="38" t="s">
        <v>67</v>
      </c>
      <c r="D139" s="38">
        <v>2.7604354076486701</v>
      </c>
      <c r="E139" s="38">
        <v>1.6116620535505899</v>
      </c>
      <c r="F139" s="38">
        <v>9.7855574198639494E-2</v>
      </c>
      <c r="G139" s="38">
        <v>6.7473872836678606E-2</v>
      </c>
      <c r="H139" s="45">
        <f t="shared" si="69"/>
        <v>0.98344390706276208</v>
      </c>
      <c r="I139" s="46">
        <f t="shared" si="70"/>
        <v>58.384342161564952</v>
      </c>
      <c r="J139" s="46">
        <f t="shared" si="71"/>
        <v>3.5449325830084373</v>
      </c>
      <c r="K139" s="46">
        <f t="shared" si="72"/>
        <v>2.4443199304617176</v>
      </c>
      <c r="L139" s="46">
        <f t="shared" si="73"/>
        <v>35.626405324964885</v>
      </c>
      <c r="M139" s="38">
        <v>1.0408274268997399E-2</v>
      </c>
      <c r="N139" s="38">
        <v>2.2417821758018899E-2</v>
      </c>
      <c r="O139" s="38">
        <v>6.8241186850383898E-2</v>
      </c>
      <c r="P139" s="45">
        <f t="shared" si="74"/>
        <v>2.6593681247712699</v>
      </c>
      <c r="Q139" s="46">
        <f t="shared" si="75"/>
        <v>0.37705190420894991</v>
      </c>
      <c r="R139" s="46">
        <f t="shared" si="76"/>
        <v>0.8121118029388823</v>
      </c>
      <c r="S139" s="46">
        <f t="shared" si="77"/>
        <v>2.4721167777119453</v>
      </c>
      <c r="T139" s="46">
        <f t="shared" si="78"/>
        <v>96.338719515140227</v>
      </c>
      <c r="V139" s="48">
        <f t="shared" si="79"/>
        <v>100</v>
      </c>
      <c r="W139" s="48">
        <f t="shared" si="80"/>
        <v>100</v>
      </c>
      <c r="Y139" s="38">
        <v>0.114380111423078</v>
      </c>
      <c r="Z139" s="49">
        <f t="shared" si="67"/>
        <v>4.1435532635957095</v>
      </c>
      <c r="AA139" s="38">
        <v>1.5849010639459701E-2</v>
      </c>
      <c r="AB139" s="49">
        <f t="shared" si="58"/>
        <v>0.57414894025576335</v>
      </c>
      <c r="AC139" s="38">
        <v>1.13381979338301E-2</v>
      </c>
      <c r="AD139" s="49">
        <f t="shared" si="66"/>
        <v>0.41073947618603901</v>
      </c>
      <c r="AF139" s="38">
        <v>0</v>
      </c>
      <c r="AG139" s="49">
        <f t="shared" si="59"/>
        <v>0</v>
      </c>
    </row>
    <row r="140" spans="1:33">
      <c r="A140" s="38" t="s">
        <v>365</v>
      </c>
      <c r="B140" s="38" t="s">
        <v>405</v>
      </c>
      <c r="C140" s="38" t="s">
        <v>67</v>
      </c>
      <c r="D140" s="38">
        <v>12.690932147793101</v>
      </c>
      <c r="E140" s="38">
        <v>0</v>
      </c>
      <c r="F140" s="38">
        <v>0</v>
      </c>
      <c r="G140" s="38">
        <v>0</v>
      </c>
      <c r="H140" s="45">
        <f t="shared" si="69"/>
        <v>12.690932147793101</v>
      </c>
      <c r="I140" s="46">
        <f t="shared" si="70"/>
        <v>0</v>
      </c>
      <c r="J140" s="46">
        <f t="shared" si="71"/>
        <v>0</v>
      </c>
      <c r="K140" s="46">
        <f t="shared" si="72"/>
        <v>0</v>
      </c>
      <c r="L140" s="46">
        <f t="shared" si="73"/>
        <v>100</v>
      </c>
      <c r="M140" s="38">
        <v>0.104030028434679</v>
      </c>
      <c r="N140" s="38">
        <v>9.2550818685391195E-2</v>
      </c>
      <c r="O140" s="38">
        <v>0.51734581227259502</v>
      </c>
      <c r="P140" s="45">
        <f t="shared" si="74"/>
        <v>11.977005488400435</v>
      </c>
      <c r="Q140" s="46">
        <f t="shared" si="75"/>
        <v>0.81971936515923605</v>
      </c>
      <c r="R140" s="46">
        <f t="shared" si="76"/>
        <v>0.72926730367465875</v>
      </c>
      <c r="S140" s="46">
        <f t="shared" si="77"/>
        <v>4.0764997105634926</v>
      </c>
      <c r="T140" s="46">
        <f t="shared" si="78"/>
        <v>94.374513620602613</v>
      </c>
      <c r="V140" s="48">
        <f t="shared" si="79"/>
        <v>100</v>
      </c>
      <c r="W140" s="48">
        <f t="shared" si="80"/>
        <v>100</v>
      </c>
      <c r="Y140" s="38">
        <v>0</v>
      </c>
      <c r="Z140" s="49">
        <f t="shared" si="67"/>
        <v>0</v>
      </c>
      <c r="AA140" s="38">
        <v>0</v>
      </c>
      <c r="AB140" s="49">
        <f t="shared" si="58"/>
        <v>0</v>
      </c>
      <c r="AC140" s="38">
        <v>0</v>
      </c>
      <c r="AD140" s="49">
        <f t="shared" si="66"/>
        <v>0</v>
      </c>
      <c r="AF140" s="38">
        <v>0</v>
      </c>
      <c r="AG140" s="49">
        <f t="shared" si="59"/>
        <v>0</v>
      </c>
    </row>
    <row r="141" spans="1:33">
      <c r="A141" s="38" t="s">
        <v>366</v>
      </c>
      <c r="B141" s="38" t="s">
        <v>406</v>
      </c>
      <c r="C141" s="38" t="s">
        <v>67</v>
      </c>
      <c r="D141" s="38">
        <v>31.677626973547699</v>
      </c>
      <c r="E141" s="38">
        <v>0</v>
      </c>
      <c r="F141" s="38">
        <v>0</v>
      </c>
      <c r="G141" s="38">
        <v>0</v>
      </c>
      <c r="H141" s="45">
        <f t="shared" si="69"/>
        <v>31.677626973547699</v>
      </c>
      <c r="I141" s="46">
        <f t="shared" si="70"/>
        <v>0</v>
      </c>
      <c r="J141" s="46">
        <f t="shared" si="71"/>
        <v>0</v>
      </c>
      <c r="K141" s="46">
        <f t="shared" si="72"/>
        <v>0</v>
      </c>
      <c r="L141" s="46">
        <f t="shared" si="73"/>
        <v>100</v>
      </c>
      <c r="M141" s="38">
        <v>1.1904505095021001</v>
      </c>
      <c r="N141" s="38">
        <v>0.70653107975505303</v>
      </c>
      <c r="O141" s="38">
        <v>1.6365207828014701</v>
      </c>
      <c r="P141" s="45">
        <f t="shared" si="74"/>
        <v>28.144124601489075</v>
      </c>
      <c r="Q141" s="46">
        <f t="shared" si="75"/>
        <v>3.7580166926524576</v>
      </c>
      <c r="R141" s="46">
        <f t="shared" si="76"/>
        <v>2.2303788107140714</v>
      </c>
      <c r="S141" s="46">
        <f t="shared" si="77"/>
        <v>5.1661722772606726</v>
      </c>
      <c r="T141" s="46">
        <f t="shared" si="78"/>
        <v>88.845432219372796</v>
      </c>
      <c r="V141" s="48">
        <f t="shared" si="79"/>
        <v>100</v>
      </c>
      <c r="W141" s="48">
        <f t="shared" si="80"/>
        <v>100</v>
      </c>
      <c r="Y141" s="38">
        <v>0</v>
      </c>
      <c r="Z141" s="49">
        <f t="shared" si="67"/>
        <v>0</v>
      </c>
      <c r="AA141" s="38">
        <v>0</v>
      </c>
      <c r="AB141" s="49">
        <f t="shared" si="58"/>
        <v>0</v>
      </c>
      <c r="AC141" s="38">
        <v>0</v>
      </c>
      <c r="AD141" s="49">
        <f t="shared" si="66"/>
        <v>0</v>
      </c>
      <c r="AF141" s="38">
        <v>0</v>
      </c>
      <c r="AG141" s="49">
        <f t="shared" si="59"/>
        <v>0</v>
      </c>
    </row>
    <row r="142" spans="1:33">
      <c r="A142" s="38" t="s">
        <v>367</v>
      </c>
      <c r="B142" s="38" t="s">
        <v>407</v>
      </c>
      <c r="C142" s="38" t="s">
        <v>67</v>
      </c>
      <c r="D142" s="38">
        <v>34.438679447967303</v>
      </c>
      <c r="E142" s="38">
        <v>0</v>
      </c>
      <c r="F142" s="38">
        <v>0</v>
      </c>
      <c r="G142" s="38">
        <v>0</v>
      </c>
      <c r="H142" s="45">
        <f t="shared" si="69"/>
        <v>34.438679447967303</v>
      </c>
      <c r="I142" s="46">
        <f t="shared" si="70"/>
        <v>0</v>
      </c>
      <c r="J142" s="46">
        <f t="shared" si="71"/>
        <v>0</v>
      </c>
      <c r="K142" s="46">
        <f t="shared" si="72"/>
        <v>0</v>
      </c>
      <c r="L142" s="46">
        <f t="shared" si="73"/>
        <v>100</v>
      </c>
      <c r="M142" s="38">
        <v>1.40651748704076</v>
      </c>
      <c r="N142" s="38">
        <v>0.29386170379700999</v>
      </c>
      <c r="O142" s="38">
        <v>0.92159252527745095</v>
      </c>
      <c r="P142" s="45">
        <f t="shared" si="74"/>
        <v>31.816707731852084</v>
      </c>
      <c r="Q142" s="46">
        <f t="shared" si="75"/>
        <v>4.0841214285403664</v>
      </c>
      <c r="R142" s="46">
        <f t="shared" si="76"/>
        <v>0.8532896978265373</v>
      </c>
      <c r="S142" s="46">
        <f t="shared" si="77"/>
        <v>2.6760390933974874</v>
      </c>
      <c r="T142" s="46">
        <f t="shared" si="78"/>
        <v>92.386549780235612</v>
      </c>
      <c r="V142" s="48">
        <f t="shared" si="79"/>
        <v>100</v>
      </c>
      <c r="W142" s="48">
        <f t="shared" si="80"/>
        <v>100</v>
      </c>
      <c r="Y142" s="38">
        <v>0</v>
      </c>
      <c r="Z142" s="49">
        <f t="shared" si="67"/>
        <v>0</v>
      </c>
      <c r="AA142" s="38">
        <v>0</v>
      </c>
      <c r="AB142" s="49">
        <f t="shared" si="58"/>
        <v>0</v>
      </c>
      <c r="AC142" s="38">
        <v>0</v>
      </c>
      <c r="AD142" s="49">
        <f t="shared" si="66"/>
        <v>0</v>
      </c>
      <c r="AF142" s="38">
        <v>0</v>
      </c>
      <c r="AG142" s="49">
        <f t="shared" si="59"/>
        <v>0</v>
      </c>
    </row>
    <row r="143" spans="1:33">
      <c r="A143" s="38" t="s">
        <v>368</v>
      </c>
      <c r="B143" s="38" t="s">
        <v>408</v>
      </c>
      <c r="C143" s="38" t="s">
        <v>67</v>
      </c>
      <c r="D143" s="38">
        <v>38.332383051418098</v>
      </c>
      <c r="E143" s="38">
        <v>4.80731788708329E-2</v>
      </c>
      <c r="F143" s="38">
        <v>4.8073179514420798E-2</v>
      </c>
      <c r="G143" s="38">
        <v>4.01237185615209E-3</v>
      </c>
      <c r="H143" s="45">
        <f t="shared" si="69"/>
        <v>38.232224321176702</v>
      </c>
      <c r="I143" s="46">
        <f t="shared" si="70"/>
        <v>0.12541140165052805</v>
      </c>
      <c r="J143" s="46">
        <f t="shared" si="71"/>
        <v>0.12541140332949463</v>
      </c>
      <c r="K143" s="46">
        <f t="shared" si="72"/>
        <v>1.0467316500437751E-2</v>
      </c>
      <c r="L143" s="46">
        <f t="shared" si="73"/>
        <v>99.738709878519558</v>
      </c>
      <c r="M143" s="38">
        <v>1.3211428807011201</v>
      </c>
      <c r="N143" s="38">
        <v>0.886518955047919</v>
      </c>
      <c r="O143" s="38">
        <v>1.5773746400183899</v>
      </c>
      <c r="P143" s="45">
        <f t="shared" si="74"/>
        <v>34.547346575650671</v>
      </c>
      <c r="Q143" s="46">
        <f t="shared" si="75"/>
        <v>3.4465451285117652</v>
      </c>
      <c r="R143" s="46">
        <f t="shared" si="76"/>
        <v>2.3127154757343544</v>
      </c>
      <c r="S143" s="46">
        <f t="shared" si="77"/>
        <v>4.1149923757741309</v>
      </c>
      <c r="T143" s="46">
        <f t="shared" si="78"/>
        <v>90.125747019979755</v>
      </c>
      <c r="V143" s="48">
        <f t="shared" si="79"/>
        <v>100.00000000000001</v>
      </c>
      <c r="W143" s="48">
        <f t="shared" si="80"/>
        <v>100</v>
      </c>
      <c r="Y143" s="38">
        <v>4.8073175134611901E-2</v>
      </c>
      <c r="Z143" s="49">
        <f t="shared" si="67"/>
        <v>0.12541139190362297</v>
      </c>
      <c r="AA143" s="38">
        <v>0.285347494051296</v>
      </c>
      <c r="AB143" s="49">
        <f t="shared" si="58"/>
        <v>0.74440322081864319</v>
      </c>
      <c r="AC143" s="38">
        <v>0</v>
      </c>
      <c r="AD143" s="49">
        <f t="shared" si="66"/>
        <v>0</v>
      </c>
      <c r="AF143" s="38">
        <v>0</v>
      </c>
      <c r="AG143" s="49">
        <f t="shared" si="59"/>
        <v>0</v>
      </c>
    </row>
    <row r="144" spans="1:33">
      <c r="A144" s="38" t="s">
        <v>369</v>
      </c>
      <c r="B144" s="38" t="s">
        <v>243</v>
      </c>
      <c r="C144" s="38" t="s">
        <v>67</v>
      </c>
      <c r="D144" s="38">
        <v>2.2019055760963799</v>
      </c>
      <c r="E144" s="38">
        <v>0</v>
      </c>
      <c r="F144" s="38">
        <v>0</v>
      </c>
      <c r="G144" s="38">
        <v>0</v>
      </c>
      <c r="H144" s="45">
        <f t="shared" si="69"/>
        <v>2.2019055760963799</v>
      </c>
      <c r="I144" s="46">
        <f t="shared" si="70"/>
        <v>0</v>
      </c>
      <c r="J144" s="46">
        <f t="shared" si="71"/>
        <v>0</v>
      </c>
      <c r="K144" s="46">
        <f t="shared" si="72"/>
        <v>0</v>
      </c>
      <c r="L144" s="46">
        <f t="shared" si="73"/>
        <v>100</v>
      </c>
      <c r="M144" s="38">
        <v>1.0135347238556199E-3</v>
      </c>
      <c r="N144" s="38">
        <v>2.1787606187350299E-2</v>
      </c>
      <c r="O144" s="38">
        <v>1.9434388521431499E-2</v>
      </c>
      <c r="P144" s="45">
        <f t="shared" si="74"/>
        <v>2.1596700466637424</v>
      </c>
      <c r="Q144" s="46">
        <f t="shared" si="75"/>
        <v>4.6029890421207434E-2</v>
      </c>
      <c r="R144" s="46">
        <f t="shared" si="76"/>
        <v>0.98948866944495317</v>
      </c>
      <c r="S144" s="46">
        <f t="shared" si="77"/>
        <v>0.88261679939452742</v>
      </c>
      <c r="T144" s="46">
        <f t="shared" si="78"/>
        <v>98.081864640739298</v>
      </c>
      <c r="V144" s="48">
        <f t="shared" si="79"/>
        <v>100</v>
      </c>
      <c r="W144" s="48">
        <f t="shared" si="80"/>
        <v>99.999999999999986</v>
      </c>
      <c r="Y144" s="38">
        <v>0</v>
      </c>
      <c r="Z144" s="49">
        <f t="shared" si="67"/>
        <v>0</v>
      </c>
      <c r="AA144" s="38">
        <v>0</v>
      </c>
      <c r="AB144" s="49">
        <f t="shared" si="58"/>
        <v>0</v>
      </c>
      <c r="AC144" s="38">
        <v>0</v>
      </c>
      <c r="AD144" s="49">
        <f t="shared" si="66"/>
        <v>0</v>
      </c>
      <c r="AF144" s="38">
        <v>0</v>
      </c>
      <c r="AG144" s="49">
        <f t="shared" si="59"/>
        <v>0</v>
      </c>
    </row>
    <row r="145" spans="1:33">
      <c r="A145" s="38" t="s">
        <v>370</v>
      </c>
      <c r="B145" s="38" t="s">
        <v>243</v>
      </c>
      <c r="C145" s="38" t="s">
        <v>67</v>
      </c>
      <c r="D145" s="38">
        <v>37.6158751575148</v>
      </c>
      <c r="E145" s="38">
        <v>0</v>
      </c>
      <c r="F145" s="38">
        <v>0</v>
      </c>
      <c r="G145" s="38">
        <v>0</v>
      </c>
      <c r="H145" s="45">
        <f t="shared" si="69"/>
        <v>37.6158751575148</v>
      </c>
      <c r="I145" s="46">
        <f t="shared" si="70"/>
        <v>0</v>
      </c>
      <c r="J145" s="46">
        <f t="shared" si="71"/>
        <v>0</v>
      </c>
      <c r="K145" s="46">
        <f t="shared" si="72"/>
        <v>0</v>
      </c>
      <c r="L145" s="46">
        <f t="shared" si="73"/>
        <v>100</v>
      </c>
      <c r="M145" s="38">
        <v>0.455611034710042</v>
      </c>
      <c r="N145" s="38">
        <v>0.13498732804378599</v>
      </c>
      <c r="O145" s="38">
        <v>0.24970303031396801</v>
      </c>
      <c r="P145" s="45">
        <f t="shared" si="74"/>
        <v>36.775573764447003</v>
      </c>
      <c r="Q145" s="46">
        <f t="shared" si="75"/>
        <v>1.211220084079371</v>
      </c>
      <c r="R145" s="46">
        <f t="shared" si="76"/>
        <v>0.3588573374367407</v>
      </c>
      <c r="S145" s="46">
        <f t="shared" si="77"/>
        <v>0.66382353000786953</v>
      </c>
      <c r="T145" s="46">
        <f t="shared" si="78"/>
        <v>97.766099048476022</v>
      </c>
      <c r="V145" s="48">
        <f t="shared" si="79"/>
        <v>100</v>
      </c>
      <c r="W145" s="48">
        <f t="shared" si="80"/>
        <v>100</v>
      </c>
      <c r="Y145" s="38">
        <v>0</v>
      </c>
      <c r="Z145" s="49">
        <f t="shared" si="67"/>
        <v>0</v>
      </c>
      <c r="AA145" s="38">
        <v>0</v>
      </c>
      <c r="AB145" s="49">
        <f t="shared" si="58"/>
        <v>0</v>
      </c>
      <c r="AC145" s="38">
        <v>0</v>
      </c>
      <c r="AD145" s="49">
        <f t="shared" si="66"/>
        <v>0</v>
      </c>
      <c r="AF145" s="38">
        <v>0</v>
      </c>
      <c r="AG145" s="49">
        <f t="shared" si="59"/>
        <v>0</v>
      </c>
    </row>
    <row r="146" spans="1:33">
      <c r="A146" s="38" t="s">
        <v>371</v>
      </c>
      <c r="B146" s="38" t="s">
        <v>243</v>
      </c>
      <c r="C146" s="38" t="s">
        <v>397</v>
      </c>
      <c r="D146" s="38">
        <v>31.502563558366202</v>
      </c>
      <c r="E146" s="38">
        <v>0</v>
      </c>
      <c r="F146" s="38">
        <v>0</v>
      </c>
      <c r="G146" s="38">
        <v>8.9871009927514902E-4</v>
      </c>
      <c r="H146" s="45">
        <f t="shared" si="69"/>
        <v>31.501664848266927</v>
      </c>
      <c r="I146" s="46">
        <f t="shared" si="70"/>
        <v>0</v>
      </c>
      <c r="J146" s="46">
        <f t="shared" si="71"/>
        <v>0</v>
      </c>
      <c r="K146" s="46">
        <f t="shared" si="72"/>
        <v>2.8528157640570072E-3</v>
      </c>
      <c r="L146" s="46">
        <f t="shared" si="73"/>
        <v>99.997147184235942</v>
      </c>
      <c r="M146" s="38">
        <v>0.244261739637709</v>
      </c>
      <c r="N146" s="38">
        <v>1.1860120855207099</v>
      </c>
      <c r="O146" s="38">
        <v>1.92928732970744</v>
      </c>
      <c r="P146" s="45">
        <f t="shared" si="74"/>
        <v>28.143002403500343</v>
      </c>
      <c r="Q146" s="46">
        <f t="shared" si="75"/>
        <v>0.77537099222148831</v>
      </c>
      <c r="R146" s="46">
        <f t="shared" si="76"/>
        <v>3.7648113409035191</v>
      </c>
      <c r="S146" s="46">
        <f t="shared" si="77"/>
        <v>6.1242232751406513</v>
      </c>
      <c r="T146" s="46">
        <f t="shared" si="78"/>
        <v>89.335594391734347</v>
      </c>
      <c r="V146" s="48">
        <f t="shared" si="79"/>
        <v>100</v>
      </c>
      <c r="W146" s="48">
        <f t="shared" si="80"/>
        <v>100</v>
      </c>
      <c r="Y146" s="38">
        <v>0</v>
      </c>
      <c r="Z146" s="49">
        <f t="shared" si="67"/>
        <v>0</v>
      </c>
      <c r="AA146" s="38">
        <v>3.7071623594802398E-3</v>
      </c>
      <c r="AB146" s="49">
        <f t="shared" si="58"/>
        <v>1.1767811697647446E-2</v>
      </c>
      <c r="AC146" s="38">
        <v>0</v>
      </c>
      <c r="AD146" s="49">
        <f t="shared" si="66"/>
        <v>0</v>
      </c>
      <c r="AF146" s="38">
        <v>0</v>
      </c>
      <c r="AG146" s="49">
        <f t="shared" si="59"/>
        <v>0</v>
      </c>
    </row>
    <row r="147" spans="1:33">
      <c r="A147" s="38" t="s">
        <v>372</v>
      </c>
      <c r="B147" s="38" t="s">
        <v>412</v>
      </c>
      <c r="C147" s="38" t="s">
        <v>66</v>
      </c>
      <c r="D147" s="38">
        <v>16.295671429102999</v>
      </c>
      <c r="E147" s="38">
        <v>0</v>
      </c>
      <c r="F147" s="38">
        <v>0</v>
      </c>
      <c r="G147" s="38">
        <v>0</v>
      </c>
      <c r="H147" s="45">
        <f t="shared" si="69"/>
        <v>16.295671429102999</v>
      </c>
      <c r="I147" s="46">
        <f t="shared" si="70"/>
        <v>0</v>
      </c>
      <c r="J147" s="46">
        <f t="shared" si="71"/>
        <v>0</v>
      </c>
      <c r="K147" s="46">
        <f t="shared" si="72"/>
        <v>0</v>
      </c>
      <c r="L147" s="46">
        <f t="shared" si="73"/>
        <v>100</v>
      </c>
      <c r="M147" s="38">
        <v>7.8462541534125907E-2</v>
      </c>
      <c r="N147" s="38">
        <v>3.0424251015197398E-2</v>
      </c>
      <c r="O147" s="38">
        <v>7.8462541902570598E-2</v>
      </c>
      <c r="P147" s="45">
        <f t="shared" si="74"/>
        <v>16.108322094651104</v>
      </c>
      <c r="Q147" s="46">
        <f t="shared" si="75"/>
        <v>0.48149314911932362</v>
      </c>
      <c r="R147" s="46">
        <f t="shared" si="76"/>
        <v>0.1867014264957606</v>
      </c>
      <c r="S147" s="46">
        <f t="shared" si="77"/>
        <v>0.48149315138032089</v>
      </c>
      <c r="T147" s="46">
        <f t="shared" si="78"/>
        <v>98.85031227300459</v>
      </c>
      <c r="V147" s="48">
        <f t="shared" si="79"/>
        <v>100</v>
      </c>
      <c r="W147" s="48">
        <f t="shared" si="80"/>
        <v>100</v>
      </c>
      <c r="Y147" s="38">
        <v>0</v>
      </c>
      <c r="Z147" s="49">
        <f t="shared" si="67"/>
        <v>0</v>
      </c>
      <c r="AA147" s="38">
        <v>0</v>
      </c>
      <c r="AB147" s="49">
        <f t="shared" si="58"/>
        <v>0</v>
      </c>
      <c r="AC147" s="38">
        <v>0</v>
      </c>
      <c r="AD147" s="49">
        <f t="shared" si="66"/>
        <v>0</v>
      </c>
      <c r="AF147" s="38">
        <v>0</v>
      </c>
      <c r="AG147" s="49">
        <f t="shared" si="59"/>
        <v>0</v>
      </c>
    </row>
    <row r="148" spans="1:33">
      <c r="A148" s="38" t="s">
        <v>373</v>
      </c>
      <c r="B148" s="38" t="s">
        <v>421</v>
      </c>
      <c r="C148" s="38" t="s">
        <v>67</v>
      </c>
      <c r="D148" s="38">
        <v>2.9266430276530899</v>
      </c>
      <c r="E148" s="38">
        <v>0</v>
      </c>
      <c r="F148" s="38">
        <v>0</v>
      </c>
      <c r="G148" s="38">
        <v>0</v>
      </c>
      <c r="H148" s="45">
        <f t="shared" si="69"/>
        <v>2.9266430276530899</v>
      </c>
      <c r="I148" s="46">
        <f t="shared" si="70"/>
        <v>0</v>
      </c>
      <c r="J148" s="46">
        <f t="shared" si="71"/>
        <v>0</v>
      </c>
      <c r="K148" s="46">
        <f t="shared" si="72"/>
        <v>0</v>
      </c>
      <c r="L148" s="46">
        <f t="shared" si="73"/>
        <v>100</v>
      </c>
      <c r="M148" s="38">
        <v>0.48452036574500801</v>
      </c>
      <c r="N148" s="38">
        <v>0.183292041581882</v>
      </c>
      <c r="O148" s="38">
        <v>0.422305827690102</v>
      </c>
      <c r="P148" s="45">
        <f t="shared" si="74"/>
        <v>1.8365247926360979</v>
      </c>
      <c r="Q148" s="46">
        <f t="shared" si="75"/>
        <v>16.555499292769937</v>
      </c>
      <c r="R148" s="46">
        <f t="shared" si="76"/>
        <v>6.2628766081139071</v>
      </c>
      <c r="S148" s="46">
        <f t="shared" si="77"/>
        <v>14.429700639942894</v>
      </c>
      <c r="T148" s="46">
        <f t="shared" si="78"/>
        <v>62.751923459173263</v>
      </c>
      <c r="V148" s="48">
        <f t="shared" si="79"/>
        <v>100</v>
      </c>
      <c r="W148" s="48">
        <f t="shared" si="80"/>
        <v>100</v>
      </c>
      <c r="Y148" s="38">
        <v>0</v>
      </c>
      <c r="Z148" s="49">
        <f t="shared" si="67"/>
        <v>0</v>
      </c>
      <c r="AA148" s="38">
        <v>0</v>
      </c>
      <c r="AB148" s="49">
        <f t="shared" si="58"/>
        <v>0</v>
      </c>
      <c r="AC148" s="38">
        <v>0</v>
      </c>
      <c r="AD148" s="49">
        <f t="shared" si="66"/>
        <v>0</v>
      </c>
      <c r="AF148" s="38">
        <v>0</v>
      </c>
      <c r="AG148" s="49">
        <f t="shared" si="59"/>
        <v>0</v>
      </c>
    </row>
    <row r="149" spans="1:33">
      <c r="A149" s="38" t="s">
        <v>374</v>
      </c>
      <c r="B149" s="38" t="s">
        <v>422</v>
      </c>
      <c r="C149" s="38" t="s">
        <v>67</v>
      </c>
      <c r="D149" s="38">
        <v>19.599085683126201</v>
      </c>
      <c r="E149" s="38">
        <v>0</v>
      </c>
      <c r="F149" s="38">
        <v>0</v>
      </c>
      <c r="G149" s="38">
        <v>0</v>
      </c>
      <c r="H149" s="45">
        <f t="shared" si="69"/>
        <v>19.599085683126201</v>
      </c>
      <c r="I149" s="46">
        <f t="shared" si="70"/>
        <v>0</v>
      </c>
      <c r="J149" s="46">
        <f t="shared" si="71"/>
        <v>0</v>
      </c>
      <c r="K149" s="46">
        <f t="shared" si="72"/>
        <v>0</v>
      </c>
      <c r="L149" s="46">
        <f t="shared" si="73"/>
        <v>100</v>
      </c>
      <c r="M149" s="38">
        <v>0.60203898154517799</v>
      </c>
      <c r="N149" s="38">
        <v>0.15169821480619899</v>
      </c>
      <c r="O149" s="38">
        <v>0.36597446744210099</v>
      </c>
      <c r="P149" s="45">
        <f t="shared" si="74"/>
        <v>18.479374019332724</v>
      </c>
      <c r="Q149" s="46">
        <f t="shared" si="75"/>
        <v>3.0717707513442956</v>
      </c>
      <c r="R149" s="46">
        <f t="shared" si="76"/>
        <v>0.77400659019927298</v>
      </c>
      <c r="S149" s="46">
        <f t="shared" si="77"/>
        <v>1.8673037781409674</v>
      </c>
      <c r="T149" s="46">
        <f t="shared" si="78"/>
        <v>94.286918880315469</v>
      </c>
      <c r="V149" s="48">
        <f t="shared" si="79"/>
        <v>100</v>
      </c>
      <c r="W149" s="48">
        <f t="shared" si="80"/>
        <v>100</v>
      </c>
      <c r="Y149" s="38">
        <v>0</v>
      </c>
      <c r="Z149" s="49">
        <f t="shared" si="67"/>
        <v>0</v>
      </c>
      <c r="AA149" s="38">
        <v>0</v>
      </c>
      <c r="AB149" s="49">
        <f t="shared" si="58"/>
        <v>0</v>
      </c>
      <c r="AC149" s="38">
        <v>0</v>
      </c>
      <c r="AD149" s="49">
        <f t="shared" si="66"/>
        <v>0</v>
      </c>
      <c r="AF149" s="38">
        <v>0</v>
      </c>
      <c r="AG149" s="49">
        <f t="shared" si="59"/>
        <v>0</v>
      </c>
    </row>
    <row r="150" spans="1:33">
      <c r="A150" s="38" t="s">
        <v>375</v>
      </c>
      <c r="B150" s="38" t="s">
        <v>423</v>
      </c>
      <c r="C150" s="38" t="s">
        <v>66</v>
      </c>
      <c r="D150" s="38">
        <v>3.9723245672553902</v>
      </c>
      <c r="E150" s="38">
        <v>0</v>
      </c>
      <c r="F150" s="38">
        <v>0</v>
      </c>
      <c r="G150" s="38">
        <v>0</v>
      </c>
      <c r="H150" s="45">
        <f t="shared" si="69"/>
        <v>3.9723245672553902</v>
      </c>
      <c r="I150" s="46">
        <f t="shared" si="70"/>
        <v>0</v>
      </c>
      <c r="J150" s="46">
        <f t="shared" si="71"/>
        <v>0</v>
      </c>
      <c r="K150" s="46">
        <f t="shared" si="72"/>
        <v>0</v>
      </c>
      <c r="L150" s="46">
        <f t="shared" si="73"/>
        <v>100</v>
      </c>
      <c r="M150" s="38">
        <v>6.7706829156508996E-2</v>
      </c>
      <c r="N150" s="38">
        <v>4.0259633445252199E-2</v>
      </c>
      <c r="O150" s="38">
        <v>9.5503043239722293E-2</v>
      </c>
      <c r="P150" s="45">
        <f t="shared" si="74"/>
        <v>3.7688550614139067</v>
      </c>
      <c r="Q150" s="46">
        <f t="shared" si="75"/>
        <v>1.7044636713381622</v>
      </c>
      <c r="R150" s="46">
        <f t="shared" si="76"/>
        <v>1.0135031204932206</v>
      </c>
      <c r="S150" s="46">
        <f t="shared" si="77"/>
        <v>2.4042104723005675</v>
      </c>
      <c r="T150" s="46">
        <f t="shared" si="78"/>
        <v>94.877822735868051</v>
      </c>
      <c r="V150" s="48">
        <f t="shared" si="79"/>
        <v>100</v>
      </c>
      <c r="W150" s="48">
        <f t="shared" si="80"/>
        <v>100</v>
      </c>
      <c r="Y150" s="38">
        <v>0</v>
      </c>
      <c r="Z150" s="49">
        <f t="shared" si="67"/>
        <v>0</v>
      </c>
      <c r="AA150" s="38">
        <v>0</v>
      </c>
      <c r="AB150" s="49">
        <f t="shared" si="58"/>
        <v>0</v>
      </c>
      <c r="AC150" s="38">
        <v>0</v>
      </c>
      <c r="AD150" s="49">
        <f t="shared" si="66"/>
        <v>0</v>
      </c>
      <c r="AF150" s="38">
        <v>0</v>
      </c>
      <c r="AG150" s="49">
        <f t="shared" si="59"/>
        <v>0</v>
      </c>
    </row>
    <row r="151" spans="1:33">
      <c r="A151" s="38" t="s">
        <v>376</v>
      </c>
      <c r="B151" s="38" t="s">
        <v>425</v>
      </c>
      <c r="C151" s="38" t="s">
        <v>67</v>
      </c>
      <c r="D151" s="38">
        <v>4.8369441357608203</v>
      </c>
      <c r="E151" s="38">
        <v>0</v>
      </c>
      <c r="F151" s="38">
        <v>0</v>
      </c>
      <c r="G151" s="38">
        <v>0</v>
      </c>
      <c r="H151" s="45">
        <f t="shared" si="69"/>
        <v>4.8369441357608203</v>
      </c>
      <c r="I151" s="46">
        <f t="shared" si="70"/>
        <v>0</v>
      </c>
      <c r="J151" s="46">
        <f t="shared" si="71"/>
        <v>0</v>
      </c>
      <c r="K151" s="46">
        <f t="shared" si="72"/>
        <v>0</v>
      </c>
      <c r="L151" s="46">
        <f t="shared" si="73"/>
        <v>100</v>
      </c>
      <c r="M151" s="38">
        <v>0</v>
      </c>
      <c r="N151" s="38">
        <v>0</v>
      </c>
      <c r="O151" s="38">
        <v>1.2409813203186E-2</v>
      </c>
      <c r="P151" s="45">
        <f t="shared" si="74"/>
        <v>4.8245343225576347</v>
      </c>
      <c r="Q151" s="46">
        <f t="shared" si="75"/>
        <v>0</v>
      </c>
      <c r="R151" s="46">
        <f t="shared" si="76"/>
        <v>0</v>
      </c>
      <c r="S151" s="46">
        <f t="shared" si="77"/>
        <v>0.25656308724835036</v>
      </c>
      <c r="T151" s="46">
        <f t="shared" si="78"/>
        <v>99.743436912751662</v>
      </c>
      <c r="V151" s="48">
        <f t="shared" si="79"/>
        <v>100</v>
      </c>
      <c r="W151" s="48">
        <f t="shared" si="80"/>
        <v>100.00000000000001</v>
      </c>
      <c r="Y151" s="38">
        <v>0</v>
      </c>
      <c r="Z151" s="49">
        <f t="shared" si="67"/>
        <v>0</v>
      </c>
      <c r="AA151" s="38">
        <v>0</v>
      </c>
      <c r="AB151" s="49">
        <f t="shared" si="58"/>
        <v>0</v>
      </c>
      <c r="AC151" s="38">
        <v>0</v>
      </c>
      <c r="AD151" s="49">
        <f t="shared" si="66"/>
        <v>0</v>
      </c>
      <c r="AF151" s="38">
        <v>0</v>
      </c>
      <c r="AG151" s="49">
        <f t="shared" si="59"/>
        <v>0</v>
      </c>
    </row>
    <row r="152" spans="1:33">
      <c r="A152" s="38" t="s">
        <v>377</v>
      </c>
      <c r="B152" s="38" t="s">
        <v>415</v>
      </c>
      <c r="C152" s="38" t="s">
        <v>67</v>
      </c>
      <c r="D152" s="38">
        <v>1.0727432505477199</v>
      </c>
      <c r="E152" s="38">
        <v>0</v>
      </c>
      <c r="F152" s="38">
        <v>0</v>
      </c>
      <c r="G152" s="38">
        <v>0</v>
      </c>
      <c r="H152" s="45">
        <f t="shared" si="69"/>
        <v>1.0727432505477199</v>
      </c>
      <c r="I152" s="46">
        <f t="shared" si="70"/>
        <v>0</v>
      </c>
      <c r="J152" s="46">
        <f t="shared" si="71"/>
        <v>0</v>
      </c>
      <c r="K152" s="46">
        <f t="shared" si="72"/>
        <v>0</v>
      </c>
      <c r="L152" s="46">
        <f t="shared" si="73"/>
        <v>100</v>
      </c>
      <c r="M152" s="38">
        <v>0.15416147974039299</v>
      </c>
      <c r="N152" s="38">
        <v>0.14605976112771299</v>
      </c>
      <c r="O152" s="38">
        <v>0.23583385295047299</v>
      </c>
      <c r="P152" s="45">
        <f t="shared" si="74"/>
        <v>0.53668815672914094</v>
      </c>
      <c r="Q152" s="46">
        <f t="shared" si="75"/>
        <v>14.37077135294782</v>
      </c>
      <c r="R152" s="46">
        <f t="shared" si="76"/>
        <v>13.615537646416136</v>
      </c>
      <c r="S152" s="46">
        <f t="shared" si="77"/>
        <v>21.984184270566253</v>
      </c>
      <c r="T152" s="46">
        <f t="shared" si="78"/>
        <v>50.029506730069784</v>
      </c>
      <c r="V152" s="48">
        <f t="shared" si="79"/>
        <v>100</v>
      </c>
      <c r="W152" s="48">
        <f t="shared" si="80"/>
        <v>100</v>
      </c>
      <c r="Y152" s="38">
        <v>0</v>
      </c>
      <c r="Z152" s="49">
        <f t="shared" si="67"/>
        <v>0</v>
      </c>
      <c r="AA152" s="38">
        <v>0</v>
      </c>
      <c r="AB152" s="49">
        <f t="shared" si="58"/>
        <v>0</v>
      </c>
      <c r="AC152" s="38">
        <v>0</v>
      </c>
      <c r="AD152" s="49">
        <f t="shared" si="66"/>
        <v>0</v>
      </c>
      <c r="AF152" s="38">
        <v>0</v>
      </c>
      <c r="AG152" s="49">
        <f t="shared" si="59"/>
        <v>0</v>
      </c>
    </row>
    <row r="153" spans="1:33">
      <c r="A153" s="38" t="s">
        <v>378</v>
      </c>
      <c r="B153" s="38" t="s">
        <v>416</v>
      </c>
      <c r="C153" s="38" t="s">
        <v>67</v>
      </c>
      <c r="D153" s="38">
        <v>2.3127008321753899</v>
      </c>
      <c r="E153" s="38">
        <v>0</v>
      </c>
      <c r="F153" s="38">
        <v>0</v>
      </c>
      <c r="G153" s="38">
        <v>0</v>
      </c>
      <c r="H153" s="45">
        <f t="shared" si="69"/>
        <v>2.3127008321753899</v>
      </c>
      <c r="I153" s="46">
        <f t="shared" si="70"/>
        <v>0</v>
      </c>
      <c r="J153" s="46">
        <f t="shared" si="71"/>
        <v>0</v>
      </c>
      <c r="K153" s="46">
        <f t="shared" si="72"/>
        <v>0</v>
      </c>
      <c r="L153" s="46">
        <f t="shared" si="73"/>
        <v>100</v>
      </c>
      <c r="M153" s="38">
        <v>0.131924530346202</v>
      </c>
      <c r="N153" s="38">
        <v>2.4328886468558901E-2</v>
      </c>
      <c r="O153" s="38">
        <v>0.190734047971197</v>
      </c>
      <c r="P153" s="45">
        <f t="shared" si="74"/>
        <v>1.965713367389432</v>
      </c>
      <c r="Q153" s="46">
        <f t="shared" si="75"/>
        <v>5.7043491536304831</v>
      </c>
      <c r="R153" s="46">
        <f t="shared" si="76"/>
        <v>1.051968595768372</v>
      </c>
      <c r="S153" s="46">
        <f t="shared" si="77"/>
        <v>8.2472425883025835</v>
      </c>
      <c r="T153" s="46">
        <f t="shared" si="78"/>
        <v>84.996439662298556</v>
      </c>
      <c r="V153" s="48">
        <f t="shared" si="79"/>
        <v>100</v>
      </c>
      <c r="W153" s="48">
        <f t="shared" si="80"/>
        <v>100</v>
      </c>
      <c r="Y153" s="38">
        <v>0</v>
      </c>
      <c r="Z153" s="49">
        <f t="shared" si="67"/>
        <v>0</v>
      </c>
      <c r="AA153" s="38">
        <v>0</v>
      </c>
      <c r="AB153" s="49">
        <f t="shared" si="58"/>
        <v>0</v>
      </c>
      <c r="AC153" s="38">
        <v>0</v>
      </c>
      <c r="AD153" s="49">
        <f t="shared" si="66"/>
        <v>0</v>
      </c>
      <c r="AF153" s="38">
        <v>0</v>
      </c>
      <c r="AG153" s="49">
        <f t="shared" si="59"/>
        <v>0</v>
      </c>
    </row>
    <row r="154" spans="1:33">
      <c r="A154" s="38" t="s">
        <v>379</v>
      </c>
      <c r="B154" s="38" t="s">
        <v>420</v>
      </c>
      <c r="C154" s="38" t="s">
        <v>67</v>
      </c>
      <c r="D154" s="38">
        <v>7.8296248278595497</v>
      </c>
      <c r="E154" s="38">
        <v>0.62987255706851397</v>
      </c>
      <c r="F154" s="38">
        <v>6.5686861727553794E-2</v>
      </c>
      <c r="G154" s="38">
        <v>7.5081016169407794E-2</v>
      </c>
      <c r="H154" s="45">
        <f t="shared" si="69"/>
        <v>7.0589843928940743</v>
      </c>
      <c r="I154" s="46">
        <f t="shared" si="70"/>
        <v>8.0447348489455983</v>
      </c>
      <c r="J154" s="46">
        <f t="shared" si="71"/>
        <v>0.83895286392044366</v>
      </c>
      <c r="K154" s="46">
        <f t="shared" si="72"/>
        <v>0.95893504248444716</v>
      </c>
      <c r="L154" s="46">
        <f t="shared" si="73"/>
        <v>90.157377244649524</v>
      </c>
      <c r="M154" s="38">
        <v>0.35841159919375498</v>
      </c>
      <c r="N154" s="38">
        <v>0.17323411321711199</v>
      </c>
      <c r="O154" s="38">
        <v>0.44341487078264602</v>
      </c>
      <c r="P154" s="45">
        <f t="shared" si="74"/>
        <v>6.8545642446660366</v>
      </c>
      <c r="Q154" s="46">
        <f t="shared" si="75"/>
        <v>4.5776343959476407</v>
      </c>
      <c r="R154" s="46">
        <f t="shared" si="76"/>
        <v>2.2125467953548221</v>
      </c>
      <c r="S154" s="46">
        <f t="shared" si="77"/>
        <v>5.6632965248204119</v>
      </c>
      <c r="T154" s="46">
        <f t="shared" si="78"/>
        <v>87.546522283877124</v>
      </c>
      <c r="V154" s="48">
        <f t="shared" si="79"/>
        <v>100.00000000000001</v>
      </c>
      <c r="W154" s="48">
        <f t="shared" si="80"/>
        <v>100</v>
      </c>
      <c r="Y154" s="38">
        <v>4.7272283122369599E-2</v>
      </c>
      <c r="Z154" s="49">
        <f t="shared" si="67"/>
        <v>0.60376179142280595</v>
      </c>
      <c r="AA154" s="38">
        <v>2.79091114685701E-2</v>
      </c>
      <c r="AB154" s="49">
        <f t="shared" si="58"/>
        <v>0.35645528466783316</v>
      </c>
      <c r="AC154" s="38">
        <v>0</v>
      </c>
      <c r="AD154" s="49">
        <f t="shared" si="66"/>
        <v>0</v>
      </c>
      <c r="AF154" s="38">
        <v>0</v>
      </c>
      <c r="AG154" s="49">
        <f t="shared" si="59"/>
        <v>0</v>
      </c>
    </row>
    <row r="155" spans="1:33">
      <c r="A155" s="38" t="s">
        <v>380</v>
      </c>
      <c r="B155" s="38" t="s">
        <v>413</v>
      </c>
      <c r="C155" s="38" t="s">
        <v>67</v>
      </c>
      <c r="D155" s="38">
        <v>6.6775505732747797</v>
      </c>
      <c r="E155" s="38">
        <v>0</v>
      </c>
      <c r="F155" s="38">
        <v>0</v>
      </c>
      <c r="G155" s="38">
        <v>0</v>
      </c>
      <c r="H155" s="45">
        <f t="shared" si="69"/>
        <v>6.6775505732747797</v>
      </c>
      <c r="I155" s="46">
        <f t="shared" si="70"/>
        <v>0</v>
      </c>
      <c r="J155" s="46">
        <f t="shared" si="71"/>
        <v>0</v>
      </c>
      <c r="K155" s="46">
        <f t="shared" si="72"/>
        <v>0</v>
      </c>
      <c r="L155" s="46">
        <f t="shared" si="73"/>
        <v>100</v>
      </c>
      <c r="M155" s="38">
        <v>0.151926399983979</v>
      </c>
      <c r="N155" s="38">
        <v>0.119569192404997</v>
      </c>
      <c r="O155" s="38">
        <v>1.13218141788479</v>
      </c>
      <c r="P155" s="45">
        <f t="shared" si="74"/>
        <v>5.2738735630010138</v>
      </c>
      <c r="Q155" s="46">
        <f t="shared" si="75"/>
        <v>2.2751815702007003</v>
      </c>
      <c r="R155" s="46">
        <f t="shared" si="76"/>
        <v>1.7906145538386888</v>
      </c>
      <c r="S155" s="46">
        <f t="shared" si="77"/>
        <v>16.955040706334177</v>
      </c>
      <c r="T155" s="46">
        <f t="shared" si="78"/>
        <v>78.979163169626432</v>
      </c>
      <c r="V155" s="48">
        <f t="shared" si="79"/>
        <v>100</v>
      </c>
      <c r="W155" s="48">
        <f t="shared" si="80"/>
        <v>100</v>
      </c>
      <c r="Y155" s="38">
        <v>0</v>
      </c>
      <c r="Z155" s="49">
        <f t="shared" si="67"/>
        <v>0</v>
      </c>
      <c r="AA155" s="38">
        <v>0</v>
      </c>
      <c r="AB155" s="49">
        <f t="shared" si="58"/>
        <v>0</v>
      </c>
      <c r="AC155" s="38">
        <v>0</v>
      </c>
      <c r="AD155" s="49">
        <f t="shared" si="66"/>
        <v>0</v>
      </c>
      <c r="AF155" s="38">
        <v>0</v>
      </c>
      <c r="AG155" s="49">
        <f t="shared" si="59"/>
        <v>0</v>
      </c>
    </row>
    <row r="156" spans="1:33">
      <c r="A156" s="38" t="s">
        <v>381</v>
      </c>
      <c r="B156" s="38" t="s">
        <v>417</v>
      </c>
      <c r="C156" s="38" t="s">
        <v>67</v>
      </c>
      <c r="D156" s="38">
        <v>10.7992170052534</v>
      </c>
      <c r="E156" s="38">
        <v>0</v>
      </c>
      <c r="F156" s="38">
        <v>0</v>
      </c>
      <c r="G156" s="38">
        <v>0</v>
      </c>
      <c r="H156" s="45">
        <f t="shared" si="69"/>
        <v>10.7992170052534</v>
      </c>
      <c r="I156" s="46">
        <f t="shared" si="70"/>
        <v>0</v>
      </c>
      <c r="J156" s="46">
        <f t="shared" si="71"/>
        <v>0</v>
      </c>
      <c r="K156" s="46">
        <f t="shared" si="72"/>
        <v>0</v>
      </c>
      <c r="L156" s="46">
        <f t="shared" si="73"/>
        <v>100</v>
      </c>
      <c r="M156" s="38">
        <v>1.4321415543225799</v>
      </c>
      <c r="N156" s="38">
        <v>0.86890749266118095</v>
      </c>
      <c r="O156" s="38">
        <v>1.6102011470715101</v>
      </c>
      <c r="P156" s="45">
        <f t="shared" si="74"/>
        <v>6.8879668111981296</v>
      </c>
      <c r="Q156" s="46">
        <f t="shared" si="75"/>
        <v>13.261531402007186</v>
      </c>
      <c r="R156" s="46">
        <f t="shared" si="76"/>
        <v>8.0460230796222643</v>
      </c>
      <c r="S156" s="46">
        <f t="shared" si="77"/>
        <v>14.910350873477308</v>
      </c>
      <c r="T156" s="46">
        <f t="shared" si="78"/>
        <v>63.782094644893249</v>
      </c>
      <c r="V156" s="48">
        <f t="shared" si="79"/>
        <v>100</v>
      </c>
      <c r="W156" s="48">
        <f t="shared" si="80"/>
        <v>100</v>
      </c>
      <c r="Y156" s="38">
        <v>0</v>
      </c>
      <c r="Z156" s="49">
        <f t="shared" si="67"/>
        <v>0</v>
      </c>
      <c r="AA156" s="38">
        <v>0</v>
      </c>
      <c r="AB156" s="49">
        <f t="shared" si="58"/>
        <v>0</v>
      </c>
      <c r="AC156" s="38">
        <v>0</v>
      </c>
      <c r="AD156" s="49">
        <f t="shared" si="66"/>
        <v>0</v>
      </c>
      <c r="AF156" s="38">
        <v>0</v>
      </c>
      <c r="AG156" s="49">
        <f t="shared" si="59"/>
        <v>0</v>
      </c>
    </row>
    <row r="157" spans="1:33">
      <c r="A157" s="38" t="s">
        <v>382</v>
      </c>
      <c r="B157" s="38" t="s">
        <v>418</v>
      </c>
      <c r="C157" s="38" t="s">
        <v>67</v>
      </c>
      <c r="D157" s="38">
        <v>7.9568056645429897</v>
      </c>
      <c r="E157" s="38">
        <v>0</v>
      </c>
      <c r="F157" s="38">
        <v>0</v>
      </c>
      <c r="G157" s="38">
        <v>0</v>
      </c>
      <c r="H157" s="45">
        <f t="shared" si="69"/>
        <v>7.9568056645429897</v>
      </c>
      <c r="I157" s="46">
        <f t="shared" si="70"/>
        <v>0</v>
      </c>
      <c r="J157" s="46">
        <f t="shared" si="71"/>
        <v>0</v>
      </c>
      <c r="K157" s="46">
        <f t="shared" si="72"/>
        <v>0</v>
      </c>
      <c r="L157" s="46">
        <f t="shared" si="73"/>
        <v>100</v>
      </c>
      <c r="M157" s="38">
        <v>0.13039863855549</v>
      </c>
      <c r="N157" s="38">
        <v>7.16243768590243E-2</v>
      </c>
      <c r="O157" s="38">
        <v>0.82050778385517298</v>
      </c>
      <c r="P157" s="45">
        <f t="shared" si="74"/>
        <v>6.9342748652733022</v>
      </c>
      <c r="Q157" s="46">
        <f t="shared" si="75"/>
        <v>1.6388315117028767</v>
      </c>
      <c r="R157" s="46">
        <f t="shared" si="76"/>
        <v>0.90016496416641023</v>
      </c>
      <c r="S157" s="46">
        <f t="shared" si="77"/>
        <v>10.312024931204601</v>
      </c>
      <c r="T157" s="46">
        <f t="shared" si="78"/>
        <v>87.148978592926113</v>
      </c>
      <c r="V157" s="48">
        <f t="shared" si="79"/>
        <v>100</v>
      </c>
      <c r="W157" s="48">
        <f t="shared" si="80"/>
        <v>100</v>
      </c>
      <c r="Y157" s="38">
        <v>0</v>
      </c>
      <c r="Z157" s="49">
        <f t="shared" si="67"/>
        <v>0</v>
      </c>
      <c r="AA157" s="38">
        <v>0</v>
      </c>
      <c r="AB157" s="49">
        <f t="shared" si="58"/>
        <v>0</v>
      </c>
      <c r="AC157" s="38">
        <v>0</v>
      </c>
      <c r="AD157" s="49">
        <f t="shared" si="66"/>
        <v>0</v>
      </c>
      <c r="AF157" s="38">
        <v>0</v>
      </c>
      <c r="AG157" s="49">
        <f t="shared" si="59"/>
        <v>0</v>
      </c>
    </row>
    <row r="158" spans="1:33">
      <c r="A158" s="38" t="s">
        <v>383</v>
      </c>
      <c r="B158" s="38" t="s">
        <v>419</v>
      </c>
      <c r="C158" s="38" t="s">
        <v>67</v>
      </c>
      <c r="D158" s="38">
        <v>4.7744129463362501</v>
      </c>
      <c r="E158" s="38">
        <v>0</v>
      </c>
      <c r="F158" s="38">
        <v>0</v>
      </c>
      <c r="G158" s="38">
        <v>0</v>
      </c>
      <c r="H158" s="45">
        <f t="shared" si="69"/>
        <v>4.7744129463362501</v>
      </c>
      <c r="I158" s="46">
        <f t="shared" si="70"/>
        <v>0</v>
      </c>
      <c r="J158" s="46">
        <f t="shared" si="71"/>
        <v>0</v>
      </c>
      <c r="K158" s="46">
        <f t="shared" si="72"/>
        <v>0</v>
      </c>
      <c r="L158" s="46">
        <f t="shared" si="73"/>
        <v>100</v>
      </c>
      <c r="M158" s="38">
        <v>0.25578313756142002</v>
      </c>
      <c r="N158" s="38">
        <v>0.222113608489166</v>
      </c>
      <c r="O158" s="38">
        <v>0.89718055926697804</v>
      </c>
      <c r="P158" s="45">
        <f t="shared" si="74"/>
        <v>3.3993356410186859</v>
      </c>
      <c r="Q158" s="46">
        <f t="shared" si="75"/>
        <v>5.3573735752727627</v>
      </c>
      <c r="R158" s="46">
        <f t="shared" si="76"/>
        <v>4.6521658471039817</v>
      </c>
      <c r="S158" s="46">
        <f t="shared" si="77"/>
        <v>18.791431938359022</v>
      </c>
      <c r="T158" s="46">
        <f t="shared" si="78"/>
        <v>71.199028639264228</v>
      </c>
      <c r="V158" s="48">
        <f t="shared" si="79"/>
        <v>100</v>
      </c>
      <c r="W158" s="48">
        <f t="shared" si="80"/>
        <v>100</v>
      </c>
      <c r="Y158" s="38">
        <v>0</v>
      </c>
      <c r="Z158" s="49">
        <f t="shared" si="67"/>
        <v>0</v>
      </c>
      <c r="AA158" s="38">
        <v>0</v>
      </c>
      <c r="AB158" s="49">
        <f t="shared" si="58"/>
        <v>0</v>
      </c>
      <c r="AC158" s="38">
        <v>0</v>
      </c>
      <c r="AD158" s="49">
        <f t="shared" si="66"/>
        <v>0</v>
      </c>
      <c r="AF158" s="38">
        <v>0</v>
      </c>
      <c r="AG158" s="49">
        <f t="shared" si="59"/>
        <v>0</v>
      </c>
    </row>
    <row r="159" spans="1:33">
      <c r="A159" s="38" t="s">
        <v>384</v>
      </c>
      <c r="B159" s="38" t="s">
        <v>414</v>
      </c>
      <c r="C159" s="38" t="s">
        <v>397</v>
      </c>
      <c r="D159" s="38">
        <v>12.6202190804644</v>
      </c>
      <c r="E159" s="38">
        <v>0</v>
      </c>
      <c r="F159" s="38">
        <v>0</v>
      </c>
      <c r="G159" s="38">
        <v>0</v>
      </c>
      <c r="H159" s="45">
        <f t="shared" si="69"/>
        <v>12.6202190804644</v>
      </c>
      <c r="I159" s="46">
        <f t="shared" si="70"/>
        <v>0</v>
      </c>
      <c r="J159" s="46">
        <f t="shared" si="71"/>
        <v>0</v>
      </c>
      <c r="K159" s="46">
        <f t="shared" si="72"/>
        <v>0</v>
      </c>
      <c r="L159" s="46">
        <f t="shared" si="73"/>
        <v>100</v>
      </c>
      <c r="M159" s="38">
        <v>0.51361403303530795</v>
      </c>
      <c r="N159" s="38">
        <v>0.30011461861737998</v>
      </c>
      <c r="O159" s="38">
        <v>1.22103350310407</v>
      </c>
      <c r="P159" s="45">
        <f t="shared" si="74"/>
        <v>10.585456925707643</v>
      </c>
      <c r="Q159" s="46">
        <f t="shared" si="75"/>
        <v>4.0697711328194153</v>
      </c>
      <c r="R159" s="46">
        <f t="shared" si="76"/>
        <v>2.3780460283922134</v>
      </c>
      <c r="S159" s="46">
        <f t="shared" si="77"/>
        <v>9.6752163755554879</v>
      </c>
      <c r="T159" s="46">
        <f t="shared" si="78"/>
        <v>83.87696646323289</v>
      </c>
      <c r="V159" s="48">
        <f t="shared" si="79"/>
        <v>100</v>
      </c>
      <c r="W159" s="48">
        <f t="shared" si="80"/>
        <v>100</v>
      </c>
      <c r="Y159" s="38">
        <v>0</v>
      </c>
      <c r="Z159" s="49">
        <f t="shared" si="67"/>
        <v>0</v>
      </c>
      <c r="AA159" s="38">
        <v>0</v>
      </c>
      <c r="AB159" s="49">
        <f t="shared" si="58"/>
        <v>0</v>
      </c>
      <c r="AC159" s="38">
        <v>0</v>
      </c>
      <c r="AD159" s="49">
        <f t="shared" si="66"/>
        <v>0</v>
      </c>
      <c r="AF159" s="38">
        <v>0</v>
      </c>
      <c r="AG159" s="49">
        <f t="shared" si="59"/>
        <v>0</v>
      </c>
    </row>
    <row r="160" spans="1:33">
      <c r="A160" s="38" t="s">
        <v>385</v>
      </c>
      <c r="B160" s="38" t="s">
        <v>424</v>
      </c>
      <c r="C160" s="38" t="s">
        <v>67</v>
      </c>
      <c r="D160" s="38">
        <v>2.1135501047854701</v>
      </c>
      <c r="E160" s="38">
        <v>0</v>
      </c>
      <c r="F160" s="38">
        <v>0</v>
      </c>
      <c r="G160" s="38">
        <v>0</v>
      </c>
      <c r="H160" s="45">
        <f t="shared" si="69"/>
        <v>2.1135501047854701</v>
      </c>
      <c r="I160" s="46">
        <f t="shared" si="70"/>
        <v>0</v>
      </c>
      <c r="J160" s="46">
        <f t="shared" si="71"/>
        <v>0</v>
      </c>
      <c r="K160" s="46">
        <f t="shared" si="72"/>
        <v>0</v>
      </c>
      <c r="L160" s="46">
        <f t="shared" si="73"/>
        <v>100</v>
      </c>
      <c r="M160" s="38">
        <v>2.4219104878406499E-2</v>
      </c>
      <c r="N160" s="38">
        <v>8.3378670491576403E-3</v>
      </c>
      <c r="O160" s="38">
        <v>1.65541485392359E-2</v>
      </c>
      <c r="P160" s="45">
        <f t="shared" si="74"/>
        <v>2.0644389843186701</v>
      </c>
      <c r="Q160" s="46">
        <f t="shared" si="75"/>
        <v>1.1458968880638289</v>
      </c>
      <c r="R160" s="46">
        <f t="shared" si="76"/>
        <v>0.39449583098499347</v>
      </c>
      <c r="S160" s="46">
        <f t="shared" si="77"/>
        <v>0.78323899214663673</v>
      </c>
      <c r="T160" s="46">
        <f t="shared" si="78"/>
        <v>97.676368288804539</v>
      </c>
      <c r="V160" s="48">
        <f t="shared" si="79"/>
        <v>100</v>
      </c>
      <c r="W160" s="48">
        <f t="shared" si="80"/>
        <v>100</v>
      </c>
      <c r="Y160" s="38">
        <v>0</v>
      </c>
      <c r="Z160" s="49">
        <f t="shared" si="67"/>
        <v>0</v>
      </c>
      <c r="AA160" s="38">
        <v>0</v>
      </c>
      <c r="AB160" s="49">
        <f t="shared" si="58"/>
        <v>0</v>
      </c>
      <c r="AC160" s="38">
        <v>0</v>
      </c>
      <c r="AD160" s="49">
        <f t="shared" si="66"/>
        <v>0</v>
      </c>
      <c r="AF160" s="38">
        <v>0</v>
      </c>
      <c r="AG160" s="49">
        <f t="shared" si="59"/>
        <v>0</v>
      </c>
    </row>
    <row r="161" spans="1:33">
      <c r="A161" s="38" t="s">
        <v>386</v>
      </c>
      <c r="B161" s="38" t="s">
        <v>429</v>
      </c>
      <c r="C161" s="38" t="s">
        <v>67</v>
      </c>
      <c r="D161" s="38">
        <v>2.5180829298238701</v>
      </c>
      <c r="E161" s="38">
        <v>0</v>
      </c>
      <c r="F161" s="38">
        <v>0</v>
      </c>
      <c r="G161" s="38">
        <v>0</v>
      </c>
      <c r="H161" s="45">
        <f t="shared" si="69"/>
        <v>2.5180829298238701</v>
      </c>
      <c r="I161" s="46">
        <f t="shared" si="70"/>
        <v>0</v>
      </c>
      <c r="J161" s="46">
        <f t="shared" si="71"/>
        <v>0</v>
      </c>
      <c r="K161" s="46">
        <f t="shared" si="72"/>
        <v>0</v>
      </c>
      <c r="L161" s="46">
        <f t="shared" si="73"/>
        <v>100</v>
      </c>
      <c r="M161" s="38">
        <v>3.3626600371463401E-2</v>
      </c>
      <c r="N161" s="38">
        <v>2.3618683258818701E-2</v>
      </c>
      <c r="O161" s="38">
        <v>5.9008242809397302E-2</v>
      </c>
      <c r="P161" s="45">
        <f t="shared" si="74"/>
        <v>2.4018294033841907</v>
      </c>
      <c r="Q161" s="46">
        <f t="shared" si="75"/>
        <v>1.3354048023277554</v>
      </c>
      <c r="R161" s="46">
        <f t="shared" si="76"/>
        <v>0.93796288355247837</v>
      </c>
      <c r="S161" s="46">
        <f t="shared" si="77"/>
        <v>2.3433796445109416</v>
      </c>
      <c r="T161" s="46">
        <f t="shared" si="78"/>
        <v>95.383252669608837</v>
      </c>
      <c r="V161" s="48">
        <f t="shared" si="79"/>
        <v>100</v>
      </c>
      <c r="W161" s="48">
        <f t="shared" si="80"/>
        <v>100.00000000000001</v>
      </c>
      <c r="Y161" s="38">
        <v>0</v>
      </c>
      <c r="Z161" s="49">
        <f t="shared" si="67"/>
        <v>0</v>
      </c>
      <c r="AA161" s="38">
        <v>0</v>
      </c>
      <c r="AB161" s="49">
        <f t="shared" si="58"/>
        <v>0</v>
      </c>
      <c r="AC161" s="38">
        <v>0</v>
      </c>
      <c r="AD161" s="49">
        <f t="shared" si="66"/>
        <v>0</v>
      </c>
      <c r="AF161" s="38">
        <v>0</v>
      </c>
      <c r="AG161" s="49">
        <f t="shared" si="59"/>
        <v>0</v>
      </c>
    </row>
    <row r="162" spans="1:33">
      <c r="A162" s="38" t="s">
        <v>387</v>
      </c>
      <c r="B162" s="38" t="s">
        <v>429</v>
      </c>
      <c r="C162" s="38" t="s">
        <v>67</v>
      </c>
      <c r="D162" s="38">
        <v>2.3392458231289601</v>
      </c>
      <c r="E162" s="38">
        <v>0</v>
      </c>
      <c r="F162" s="38">
        <v>0</v>
      </c>
      <c r="G162" s="38">
        <v>0</v>
      </c>
      <c r="H162" s="45">
        <f t="shared" si="69"/>
        <v>2.3392458231289601</v>
      </c>
      <c r="I162" s="46">
        <f t="shared" si="70"/>
        <v>0</v>
      </c>
      <c r="J162" s="46">
        <f t="shared" si="71"/>
        <v>0</v>
      </c>
      <c r="K162" s="46">
        <f t="shared" si="72"/>
        <v>0</v>
      </c>
      <c r="L162" s="46">
        <f t="shared" si="73"/>
        <v>100</v>
      </c>
      <c r="M162" s="38">
        <v>0</v>
      </c>
      <c r="N162" s="38">
        <v>1.00079171667792E-2</v>
      </c>
      <c r="O162" s="38">
        <v>8.5792512485274294E-2</v>
      </c>
      <c r="P162" s="45">
        <f t="shared" si="74"/>
        <v>2.2434453934769065</v>
      </c>
      <c r="Q162" s="46">
        <f t="shared" si="75"/>
        <v>0</v>
      </c>
      <c r="R162" s="46">
        <f t="shared" si="76"/>
        <v>0.42782665540437614</v>
      </c>
      <c r="S162" s="46">
        <f t="shared" si="77"/>
        <v>3.6675287238738674</v>
      </c>
      <c r="T162" s="46">
        <f t="shared" si="78"/>
        <v>95.904644620721754</v>
      </c>
      <c r="V162" s="48">
        <f t="shared" si="79"/>
        <v>100</v>
      </c>
      <c r="W162" s="48">
        <f t="shared" si="80"/>
        <v>100</v>
      </c>
      <c r="Y162" s="38">
        <v>0</v>
      </c>
      <c r="Z162" s="49">
        <f t="shared" si="67"/>
        <v>0</v>
      </c>
      <c r="AA162" s="38">
        <v>0</v>
      </c>
      <c r="AB162" s="49">
        <f t="shared" si="58"/>
        <v>0</v>
      </c>
      <c r="AC162" s="38">
        <v>0</v>
      </c>
      <c r="AD162" s="49">
        <f t="shared" si="66"/>
        <v>0</v>
      </c>
      <c r="AF162" s="38">
        <v>0</v>
      </c>
      <c r="AG162" s="49">
        <f t="shared" si="59"/>
        <v>0</v>
      </c>
    </row>
    <row r="163" spans="1:33">
      <c r="A163" s="38" t="s">
        <v>388</v>
      </c>
      <c r="B163" s="38" t="s">
        <v>429</v>
      </c>
      <c r="C163" s="38" t="s">
        <v>67</v>
      </c>
      <c r="D163" s="38">
        <v>4.34782517809015</v>
      </c>
      <c r="E163" s="38">
        <v>0</v>
      </c>
      <c r="F163" s="38">
        <v>0</v>
      </c>
      <c r="G163" s="38">
        <v>0</v>
      </c>
      <c r="H163" s="45">
        <f t="shared" si="69"/>
        <v>4.34782517809015</v>
      </c>
      <c r="I163" s="46">
        <f t="shared" si="70"/>
        <v>0</v>
      </c>
      <c r="J163" s="46">
        <f t="shared" si="71"/>
        <v>0</v>
      </c>
      <c r="K163" s="46">
        <f t="shared" si="72"/>
        <v>0</v>
      </c>
      <c r="L163" s="46">
        <f t="shared" si="73"/>
        <v>100</v>
      </c>
      <c r="M163" s="38">
        <v>0</v>
      </c>
      <c r="N163" s="38">
        <v>0</v>
      </c>
      <c r="O163" s="38">
        <v>8.2064913882584994E-2</v>
      </c>
      <c r="P163" s="45">
        <f t="shared" si="74"/>
        <v>4.2657602642075654</v>
      </c>
      <c r="Q163" s="46">
        <f t="shared" si="75"/>
        <v>0</v>
      </c>
      <c r="R163" s="46">
        <f t="shared" si="76"/>
        <v>0</v>
      </c>
      <c r="S163" s="46">
        <f t="shared" si="77"/>
        <v>1.8874934138596917</v>
      </c>
      <c r="T163" s="46">
        <f t="shared" si="78"/>
        <v>98.112506586140313</v>
      </c>
      <c r="V163" s="48">
        <f t="shared" si="79"/>
        <v>100</v>
      </c>
      <c r="W163" s="48">
        <f t="shared" si="80"/>
        <v>100</v>
      </c>
      <c r="Y163" s="38">
        <v>0</v>
      </c>
      <c r="Z163" s="49">
        <f t="shared" si="67"/>
        <v>0</v>
      </c>
      <c r="AA163" s="38">
        <v>0</v>
      </c>
      <c r="AB163" s="49">
        <f t="shared" si="58"/>
        <v>0</v>
      </c>
      <c r="AC163" s="38">
        <v>0</v>
      </c>
      <c r="AD163" s="49">
        <f t="shared" si="66"/>
        <v>0</v>
      </c>
      <c r="AF163" s="38">
        <v>0</v>
      </c>
      <c r="AG163" s="49">
        <f t="shared" si="59"/>
        <v>0</v>
      </c>
    </row>
    <row r="164" spans="1:33">
      <c r="A164" s="38" t="s">
        <v>389</v>
      </c>
      <c r="B164" s="38" t="s">
        <v>409</v>
      </c>
      <c r="C164" s="38" t="s">
        <v>66</v>
      </c>
      <c r="D164" s="38">
        <v>129.74320352452099</v>
      </c>
      <c r="E164" s="38">
        <v>0.63554184636101796</v>
      </c>
      <c r="F164" s="38">
        <v>8.9086759139168206E-2</v>
      </c>
      <c r="G164" s="38">
        <v>0.23024622949778201</v>
      </c>
      <c r="H164" s="45">
        <f t="shared" si="69"/>
        <v>128.78832868952301</v>
      </c>
      <c r="I164" s="46">
        <f t="shared" si="70"/>
        <v>0.48984596425577143</v>
      </c>
      <c r="J164" s="46">
        <f t="shared" si="71"/>
        <v>6.8663912034768848E-2</v>
      </c>
      <c r="K164" s="46">
        <f t="shared" si="72"/>
        <v>0.17746303717116582</v>
      </c>
      <c r="L164" s="46">
        <f t="shared" si="73"/>
        <v>99.264027086538292</v>
      </c>
      <c r="M164" s="38">
        <v>2.27693933037005</v>
      </c>
      <c r="N164" s="38">
        <v>0.788443324902244</v>
      </c>
      <c r="O164" s="38">
        <v>2.5523125548014498</v>
      </c>
      <c r="P164" s="45">
        <f t="shared" si="74"/>
        <v>124.12550831444725</v>
      </c>
      <c r="Q164" s="46">
        <f t="shared" si="75"/>
        <v>1.7549584629608108</v>
      </c>
      <c r="R164" s="46">
        <f t="shared" si="76"/>
        <v>0.60769528074218626</v>
      </c>
      <c r="S164" s="46">
        <f t="shared" si="77"/>
        <v>1.9672032796069137</v>
      </c>
      <c r="T164" s="46">
        <f t="shared" si="78"/>
        <v>95.670142976690087</v>
      </c>
      <c r="V164" s="48">
        <f t="shared" si="79"/>
        <v>100</v>
      </c>
      <c r="W164" s="48">
        <f t="shared" si="80"/>
        <v>100</v>
      </c>
      <c r="Y164" s="38">
        <v>8.0686804317068303E-2</v>
      </c>
      <c r="Z164" s="49">
        <f t="shared" si="67"/>
        <v>6.2189619282692364E-2</v>
      </c>
      <c r="AA164" s="38">
        <v>0.77450763412395895</v>
      </c>
      <c r="AB164" s="49">
        <f t="shared" si="58"/>
        <v>0.59695430133076666</v>
      </c>
      <c r="AC164" s="38">
        <v>0</v>
      </c>
      <c r="AD164" s="49">
        <f t="shared" si="66"/>
        <v>0</v>
      </c>
      <c r="AF164" s="38">
        <v>0</v>
      </c>
      <c r="AG164" s="49">
        <f t="shared" si="59"/>
        <v>0</v>
      </c>
    </row>
    <row r="165" spans="1:33">
      <c r="A165" s="38" t="s">
        <v>390</v>
      </c>
      <c r="B165" s="38" t="s">
        <v>403</v>
      </c>
      <c r="C165" s="38" t="s">
        <v>397</v>
      </c>
      <c r="D165" s="38">
        <v>81.946327336072002</v>
      </c>
      <c r="E165" s="38">
        <v>0</v>
      </c>
      <c r="F165" s="38">
        <v>0</v>
      </c>
      <c r="G165" s="38">
        <v>0</v>
      </c>
      <c r="H165" s="45">
        <f t="shared" si="69"/>
        <v>81.946327336072002</v>
      </c>
      <c r="I165" s="46">
        <f t="shared" si="70"/>
        <v>0</v>
      </c>
      <c r="J165" s="46">
        <f t="shared" si="71"/>
        <v>0</v>
      </c>
      <c r="K165" s="46">
        <f t="shared" si="72"/>
        <v>0</v>
      </c>
      <c r="L165" s="46">
        <f t="shared" si="73"/>
        <v>100</v>
      </c>
      <c r="M165" s="38">
        <v>0.13258775282928201</v>
      </c>
      <c r="N165" s="38">
        <v>6.9964752720156106E-2</v>
      </c>
      <c r="O165" s="38">
        <v>0.698193519498569</v>
      </c>
      <c r="P165" s="45">
        <f t="shared" si="74"/>
        <v>81.045581311023994</v>
      </c>
      <c r="Q165" s="46">
        <f t="shared" si="75"/>
        <v>0.16179828570659827</v>
      </c>
      <c r="R165" s="46">
        <f t="shared" si="76"/>
        <v>8.5378753379906844E-2</v>
      </c>
      <c r="S165" s="46">
        <f t="shared" si="77"/>
        <v>0.85201319228766803</v>
      </c>
      <c r="T165" s="46">
        <f t="shared" si="78"/>
        <v>98.900809768625834</v>
      </c>
      <c r="V165" s="48">
        <f t="shared" si="79"/>
        <v>100</v>
      </c>
      <c r="W165" s="48">
        <f t="shared" si="80"/>
        <v>100</v>
      </c>
      <c r="Y165" s="38">
        <v>0</v>
      </c>
      <c r="Z165" s="49">
        <f t="shared" si="67"/>
        <v>0</v>
      </c>
      <c r="AA165" s="38">
        <v>0</v>
      </c>
      <c r="AB165" s="49">
        <f t="shared" si="58"/>
        <v>0</v>
      </c>
      <c r="AC165" s="38">
        <v>0</v>
      </c>
      <c r="AD165" s="49">
        <f t="shared" si="66"/>
        <v>0</v>
      </c>
      <c r="AF165" s="38">
        <v>0</v>
      </c>
      <c r="AG165" s="49">
        <f t="shared" si="59"/>
        <v>0</v>
      </c>
    </row>
    <row r="166" spans="1:33">
      <c r="A166" s="38" t="s">
        <v>391</v>
      </c>
      <c r="B166" s="38" t="s">
        <v>410</v>
      </c>
      <c r="C166" s="38" t="s">
        <v>67</v>
      </c>
      <c r="D166" s="38">
        <v>53.721047652528298</v>
      </c>
      <c r="E166" s="38">
        <v>0</v>
      </c>
      <c r="F166" s="38">
        <v>0</v>
      </c>
      <c r="G166" s="38">
        <v>0</v>
      </c>
      <c r="H166" s="45">
        <f t="shared" si="69"/>
        <v>53.721047652528298</v>
      </c>
      <c r="I166" s="46">
        <f t="shared" si="70"/>
        <v>0</v>
      </c>
      <c r="J166" s="46">
        <f t="shared" si="71"/>
        <v>0</v>
      </c>
      <c r="K166" s="46">
        <f t="shared" si="72"/>
        <v>0</v>
      </c>
      <c r="L166" s="46">
        <f t="shared" si="73"/>
        <v>100</v>
      </c>
      <c r="M166" s="38">
        <v>0.227372370853448</v>
      </c>
      <c r="N166" s="38">
        <v>0.16703995432738</v>
      </c>
      <c r="O166" s="38">
        <v>0.27206289931331001</v>
      </c>
      <c r="P166" s="45">
        <f t="shared" si="74"/>
        <v>53.054572428034163</v>
      </c>
      <c r="Q166" s="46">
        <f t="shared" si="75"/>
        <v>0.42324634531349659</v>
      </c>
      <c r="R166" s="46">
        <f t="shared" si="76"/>
        <v>0.31093949508916274</v>
      </c>
      <c r="S166" s="46">
        <f t="shared" si="77"/>
        <v>0.50643632468419619</v>
      </c>
      <c r="T166" s="46">
        <f t="shared" si="78"/>
        <v>98.759377834913153</v>
      </c>
      <c r="V166" s="48">
        <f t="shared" si="79"/>
        <v>100</v>
      </c>
      <c r="W166" s="48">
        <f t="shared" si="80"/>
        <v>100.00000000000001</v>
      </c>
      <c r="Y166" s="38">
        <v>0</v>
      </c>
      <c r="Z166" s="49">
        <f t="shared" si="67"/>
        <v>0</v>
      </c>
      <c r="AA166" s="38">
        <v>0</v>
      </c>
      <c r="AB166" s="49">
        <f t="shared" si="58"/>
        <v>0</v>
      </c>
      <c r="AC166" s="38">
        <v>0</v>
      </c>
      <c r="AD166" s="49">
        <f t="shared" si="66"/>
        <v>0</v>
      </c>
      <c r="AF166" s="38">
        <v>0</v>
      </c>
      <c r="AG166" s="49">
        <f t="shared" si="59"/>
        <v>0</v>
      </c>
    </row>
    <row r="167" spans="1:33">
      <c r="A167" s="38" t="s">
        <v>392</v>
      </c>
      <c r="B167" s="38" t="s">
        <v>411</v>
      </c>
      <c r="C167" s="38" t="s">
        <v>67</v>
      </c>
      <c r="D167" s="38">
        <v>16.166170799964899</v>
      </c>
      <c r="E167" s="38">
        <v>0</v>
      </c>
      <c r="F167" s="38">
        <v>0</v>
      </c>
      <c r="G167" s="38">
        <v>0</v>
      </c>
      <c r="H167" s="45">
        <f t="shared" si="69"/>
        <v>16.166170799964899</v>
      </c>
      <c r="I167" s="46">
        <f t="shared" si="70"/>
        <v>0</v>
      </c>
      <c r="J167" s="46">
        <f t="shared" si="71"/>
        <v>0</v>
      </c>
      <c r="K167" s="46">
        <f t="shared" si="72"/>
        <v>0</v>
      </c>
      <c r="L167" s="46">
        <f t="shared" si="73"/>
        <v>100</v>
      </c>
      <c r="M167" s="38">
        <v>1.0154899878237599E-2</v>
      </c>
      <c r="N167" s="38">
        <v>3.6034148675688502E-3</v>
      </c>
      <c r="O167" s="38">
        <v>1.25595944242144E-2</v>
      </c>
      <c r="P167" s="45">
        <f t="shared" si="74"/>
        <v>16.139852890794877</v>
      </c>
      <c r="Q167" s="46">
        <f t="shared" si="75"/>
        <v>6.2815740374706719E-2</v>
      </c>
      <c r="R167" s="46">
        <f t="shared" si="76"/>
        <v>2.2289847807228872E-2</v>
      </c>
      <c r="S167" s="46">
        <f t="shared" si="77"/>
        <v>7.7690595872225168E-2</v>
      </c>
      <c r="T167" s="46">
        <f t="shared" si="78"/>
        <v>99.837203815945827</v>
      </c>
      <c r="V167" s="48">
        <f t="shared" si="79"/>
        <v>100</v>
      </c>
      <c r="W167" s="48">
        <f t="shared" si="80"/>
        <v>99.999999999999986</v>
      </c>
      <c r="Y167" s="38">
        <v>0</v>
      </c>
      <c r="Z167" s="49">
        <f t="shared" si="67"/>
        <v>0</v>
      </c>
      <c r="AA167" s="38">
        <v>0</v>
      </c>
      <c r="AB167" s="49">
        <f t="shared" si="58"/>
        <v>0</v>
      </c>
      <c r="AC167" s="38">
        <v>0</v>
      </c>
      <c r="AD167" s="49">
        <f t="shared" si="66"/>
        <v>0</v>
      </c>
      <c r="AF167" s="38">
        <v>0</v>
      </c>
      <c r="AG167" s="49">
        <f t="shared" si="59"/>
        <v>0</v>
      </c>
    </row>
    <row r="168" spans="1:33">
      <c r="A168" s="38" t="s">
        <v>393</v>
      </c>
      <c r="B168" s="38" t="s">
        <v>428</v>
      </c>
      <c r="C168" s="38" t="s">
        <v>67</v>
      </c>
      <c r="D168" s="38">
        <v>1.44381700125695</v>
      </c>
      <c r="E168" s="38">
        <v>0</v>
      </c>
      <c r="F168" s="38">
        <v>0</v>
      </c>
      <c r="G168" s="38">
        <v>0</v>
      </c>
      <c r="H168" s="45">
        <f t="shared" si="69"/>
        <v>1.44381700125695</v>
      </c>
      <c r="I168" s="46">
        <f t="shared" si="70"/>
        <v>0</v>
      </c>
      <c r="J168" s="46">
        <f t="shared" si="71"/>
        <v>0</v>
      </c>
      <c r="K168" s="46">
        <f t="shared" si="72"/>
        <v>0</v>
      </c>
      <c r="L168" s="46">
        <f t="shared" si="73"/>
        <v>100</v>
      </c>
      <c r="M168" s="38">
        <v>1.08085506709925E-2</v>
      </c>
      <c r="N168" s="38">
        <v>1.56123505388706E-2</v>
      </c>
      <c r="O168" s="38">
        <v>4.0832302142219799E-2</v>
      </c>
      <c r="P168" s="45">
        <f t="shared" si="74"/>
        <v>1.376563797904867</v>
      </c>
      <c r="Q168" s="46">
        <f t="shared" si="75"/>
        <v>0.74860946100391201</v>
      </c>
      <c r="R168" s="46">
        <f t="shared" si="76"/>
        <v>1.0813247471998797</v>
      </c>
      <c r="S168" s="46">
        <f t="shared" si="77"/>
        <v>2.8280801588201445</v>
      </c>
      <c r="T168" s="46">
        <f t="shared" si="78"/>
        <v>95.341985632976062</v>
      </c>
      <c r="V168" s="48">
        <f t="shared" si="79"/>
        <v>100</v>
      </c>
      <c r="W168" s="48">
        <f t="shared" si="80"/>
        <v>100</v>
      </c>
      <c r="Y168" s="38">
        <v>0</v>
      </c>
      <c r="Z168" s="49">
        <f t="shared" si="67"/>
        <v>0</v>
      </c>
      <c r="AA168" s="38">
        <v>0</v>
      </c>
      <c r="AB168" s="49">
        <f t="shared" si="58"/>
        <v>0</v>
      </c>
      <c r="AC168" s="38">
        <v>0</v>
      </c>
      <c r="AD168" s="49">
        <f t="shared" si="66"/>
        <v>0</v>
      </c>
      <c r="AF168" s="38">
        <v>0</v>
      </c>
      <c r="AG168" s="49">
        <f t="shared" si="59"/>
        <v>0</v>
      </c>
    </row>
    <row r="169" spans="1:33">
      <c r="A169" s="38" t="s">
        <v>394</v>
      </c>
      <c r="B169" s="38" t="s">
        <v>426</v>
      </c>
      <c r="C169" s="38" t="s">
        <v>67</v>
      </c>
      <c r="D169" s="38">
        <v>5.6850497812557101</v>
      </c>
      <c r="E169" s="38">
        <v>0</v>
      </c>
      <c r="F169" s="38">
        <v>0</v>
      </c>
      <c r="G169" s="38">
        <v>8.2500010819590904E-3</v>
      </c>
      <c r="H169" s="45">
        <f t="shared" si="69"/>
        <v>5.6767997801737513</v>
      </c>
      <c r="I169" s="46">
        <f t="shared" si="70"/>
        <v>0</v>
      </c>
      <c r="J169" s="46">
        <f t="shared" si="71"/>
        <v>0</v>
      </c>
      <c r="K169" s="46">
        <f t="shared" si="72"/>
        <v>0.14511748180570611</v>
      </c>
      <c r="L169" s="46">
        <f t="shared" si="73"/>
        <v>99.854882518194302</v>
      </c>
      <c r="M169" s="38">
        <v>1.3483588239488699E-2</v>
      </c>
      <c r="N169" s="38">
        <v>2.6408129901241702E-2</v>
      </c>
      <c r="O169" s="38">
        <v>3.68289375143094E-2</v>
      </c>
      <c r="P169" s="45">
        <f t="shared" si="74"/>
        <v>5.6083291256006707</v>
      </c>
      <c r="Q169" s="46">
        <f t="shared" si="75"/>
        <v>0.23717625629147004</v>
      </c>
      <c r="R169" s="46">
        <f t="shared" si="76"/>
        <v>0.46451888580311945</v>
      </c>
      <c r="S169" s="46">
        <f t="shared" si="77"/>
        <v>0.6478208446958339</v>
      </c>
      <c r="T169" s="46">
        <f t="shared" si="78"/>
        <v>98.650484013209578</v>
      </c>
      <c r="V169" s="48">
        <f t="shared" si="79"/>
        <v>100.00000000000001</v>
      </c>
      <c r="W169" s="48">
        <f t="shared" si="80"/>
        <v>100</v>
      </c>
      <c r="Y169" s="38">
        <v>0</v>
      </c>
      <c r="Z169" s="49">
        <f t="shared" si="67"/>
        <v>0</v>
      </c>
      <c r="AA169" s="38">
        <v>3.6028715655984302E-3</v>
      </c>
      <c r="AB169" s="49">
        <f t="shared" si="58"/>
        <v>6.3374494581868557E-2</v>
      </c>
      <c r="AC169" s="38">
        <v>2.4266091337834901E-3</v>
      </c>
      <c r="AD169" s="49">
        <f t="shared" si="66"/>
        <v>4.2684043713817794E-2</v>
      </c>
      <c r="AF169" s="38">
        <v>0</v>
      </c>
      <c r="AG169" s="49">
        <f t="shared" si="59"/>
        <v>0</v>
      </c>
    </row>
    <row r="170" spans="1:33">
      <c r="A170" s="38" t="s">
        <v>395</v>
      </c>
      <c r="B170" s="38" t="s">
        <v>427</v>
      </c>
      <c r="C170" s="38" t="s">
        <v>67</v>
      </c>
      <c r="D170" s="38">
        <v>0.56460866220968497</v>
      </c>
      <c r="E170" s="38">
        <v>0</v>
      </c>
      <c r="F170" s="38">
        <v>0</v>
      </c>
      <c r="G170" s="38">
        <v>0</v>
      </c>
      <c r="H170" s="45">
        <f t="shared" si="69"/>
        <v>0.56460866220968497</v>
      </c>
      <c r="I170" s="46">
        <f t="shared" si="70"/>
        <v>0</v>
      </c>
      <c r="J170" s="46">
        <f t="shared" si="71"/>
        <v>0</v>
      </c>
      <c r="K170" s="46">
        <f t="shared" si="72"/>
        <v>0</v>
      </c>
      <c r="L170" s="46">
        <f t="shared" si="73"/>
        <v>100</v>
      </c>
      <c r="M170" s="38">
        <v>0</v>
      </c>
      <c r="N170" s="38">
        <v>0</v>
      </c>
      <c r="O170" s="38">
        <v>0</v>
      </c>
      <c r="P170" s="45">
        <f t="shared" si="74"/>
        <v>0.56460866220968497</v>
      </c>
      <c r="Q170" s="46">
        <f t="shared" si="75"/>
        <v>0</v>
      </c>
      <c r="R170" s="46">
        <f t="shared" si="76"/>
        <v>0</v>
      </c>
      <c r="S170" s="46">
        <f t="shared" si="77"/>
        <v>0</v>
      </c>
      <c r="T170" s="46">
        <f t="shared" si="78"/>
        <v>100</v>
      </c>
      <c r="V170" s="48">
        <f t="shared" si="79"/>
        <v>100</v>
      </c>
      <c r="W170" s="48">
        <f t="shared" si="80"/>
        <v>100</v>
      </c>
      <c r="Y170" s="38">
        <v>0</v>
      </c>
      <c r="Z170" s="49">
        <f t="shared" si="67"/>
        <v>0</v>
      </c>
      <c r="AA170" s="38">
        <v>0</v>
      </c>
      <c r="AB170" s="49">
        <f t="shared" si="58"/>
        <v>0</v>
      </c>
      <c r="AC170" s="38">
        <v>0</v>
      </c>
      <c r="AD170" s="49">
        <f t="shared" si="66"/>
        <v>0</v>
      </c>
      <c r="AF170" s="38">
        <v>0</v>
      </c>
      <c r="AG170" s="49">
        <f t="shared" si="59"/>
        <v>0</v>
      </c>
    </row>
    <row r="171" spans="1:33">
      <c r="A171" s="38" t="s">
        <v>396</v>
      </c>
      <c r="B171" s="38" t="s">
        <v>311</v>
      </c>
      <c r="C171" s="38" t="s">
        <v>67</v>
      </c>
      <c r="D171" s="38">
        <v>1.09308709569568</v>
      </c>
      <c r="E171" s="38">
        <v>0</v>
      </c>
      <c r="F171" s="38">
        <v>0</v>
      </c>
      <c r="G171" s="38">
        <v>0</v>
      </c>
      <c r="H171" s="45">
        <f t="shared" si="69"/>
        <v>1.09308709569568</v>
      </c>
      <c r="I171" s="46">
        <f t="shared" si="70"/>
        <v>0</v>
      </c>
      <c r="J171" s="46">
        <f t="shared" si="71"/>
        <v>0</v>
      </c>
      <c r="K171" s="46">
        <f t="shared" si="72"/>
        <v>0</v>
      </c>
      <c r="L171" s="46">
        <f t="shared" si="73"/>
        <v>100</v>
      </c>
      <c r="M171" s="38">
        <v>0.113022358364988</v>
      </c>
      <c r="N171" s="38">
        <v>7.13224065558003E-2</v>
      </c>
      <c r="O171" s="38">
        <v>0.18939195150129001</v>
      </c>
      <c r="P171" s="45">
        <f t="shared" si="74"/>
        <v>0.71935037927360168</v>
      </c>
      <c r="Q171" s="46">
        <f t="shared" si="75"/>
        <v>10.339739514814829</v>
      </c>
      <c r="R171" s="46">
        <f t="shared" si="76"/>
        <v>6.5248603552865241</v>
      </c>
      <c r="S171" s="46">
        <f t="shared" si="77"/>
        <v>17.326336780213673</v>
      </c>
      <c r="T171" s="46">
        <f t="shared" si="78"/>
        <v>65.809063349684976</v>
      </c>
      <c r="V171" s="48">
        <f t="shared" si="79"/>
        <v>100</v>
      </c>
      <c r="W171" s="48">
        <f t="shared" si="80"/>
        <v>100</v>
      </c>
      <c r="Y171" s="38">
        <v>0</v>
      </c>
      <c r="Z171" s="49">
        <f t="shared" si="67"/>
        <v>0</v>
      </c>
      <c r="AA171" s="38">
        <v>0</v>
      </c>
      <c r="AB171" s="49">
        <f t="shared" si="58"/>
        <v>0</v>
      </c>
      <c r="AC171" s="38">
        <v>0</v>
      </c>
      <c r="AD171" s="49">
        <f t="shared" si="66"/>
        <v>0</v>
      </c>
      <c r="AF171" s="38">
        <v>0</v>
      </c>
      <c r="AG171" s="49">
        <f t="shared" si="59"/>
        <v>0</v>
      </c>
    </row>
    <row r="172" spans="1:33">
      <c r="A172" s="38" t="s">
        <v>452</v>
      </c>
      <c r="B172" s="38" t="s">
        <v>455</v>
      </c>
      <c r="C172" s="38" t="s">
        <v>67</v>
      </c>
      <c r="D172" s="38">
        <v>11.0184752896</v>
      </c>
      <c r="E172" s="38">
        <v>2.7245024400000002E-2</v>
      </c>
      <c r="F172" s="38">
        <v>7.9340237000000008E-3</v>
      </c>
      <c r="G172" s="38">
        <v>5.7555308000000003E-3</v>
      </c>
      <c r="H172" s="45">
        <f t="shared" ref="H172:H174" si="81">D172-E172-F172-G172</f>
        <v>10.977540710699998</v>
      </c>
      <c r="I172" s="46">
        <f t="shared" ref="I172:I174" si="82">E172/D172*100</f>
        <v>0.24726673776466826</v>
      </c>
      <c r="J172" s="46">
        <f t="shared" ref="J172:J174" si="83">F172/D172*100</f>
        <v>7.2006548015664945E-2</v>
      </c>
      <c r="K172" s="46">
        <f t="shared" ref="K172:K174" si="84">G172/D172*100</f>
        <v>5.2235274379863326E-2</v>
      </c>
      <c r="L172" s="46">
        <f t="shared" ref="L172:L174" si="85">H172/D172*100</f>
        <v>99.628491439839777</v>
      </c>
      <c r="M172" s="38">
        <v>4.9007084700000002E-2</v>
      </c>
      <c r="N172" s="38">
        <v>1.255045267E-2</v>
      </c>
      <c r="O172" s="38">
        <v>2.244177411E-2</v>
      </c>
      <c r="P172" s="45">
        <f t="shared" ref="P172:P174" si="86">D172-SUM(M172,N172,O172)</f>
        <v>10.93447597812</v>
      </c>
      <c r="Q172" s="46">
        <f t="shared" ref="Q172:Q174" si="87">M172/D172*100</f>
        <v>0.44477192544286309</v>
      </c>
      <c r="R172" s="46">
        <f t="shared" ref="R172:R174" si="88">N172/D172*100</f>
        <v>0.11390371480749235</v>
      </c>
      <c r="S172" s="46">
        <f t="shared" ref="S172:S174" si="89">O172/D172*100</f>
        <v>0.20367404309725232</v>
      </c>
      <c r="T172" s="46">
        <f t="shared" ref="T172:T174" si="90">P172/D172*100</f>
        <v>99.237650316652392</v>
      </c>
      <c r="V172" s="48">
        <f t="shared" ref="V172:V174" si="91">SUM(I172:L172)</f>
        <v>99.999999999999972</v>
      </c>
      <c r="W172" s="48">
        <f t="shared" ref="W172:W174" si="92">SUM(Q172:T172)</f>
        <v>100</v>
      </c>
      <c r="Y172" s="38">
        <v>5.8907144999999998E-3</v>
      </c>
      <c r="Z172" s="49">
        <f t="shared" si="67"/>
        <v>5.3462156470596836E-2</v>
      </c>
      <c r="AA172" s="38">
        <v>4.8595439499999997E-3</v>
      </c>
      <c r="AB172" s="49">
        <f t="shared" si="58"/>
        <v>4.410359711553534E-2</v>
      </c>
      <c r="AC172" s="38">
        <v>0</v>
      </c>
      <c r="AD172" s="49">
        <f t="shared" si="66"/>
        <v>0</v>
      </c>
      <c r="AF172" s="38">
        <v>0</v>
      </c>
      <c r="AG172" s="49">
        <f t="shared" si="59"/>
        <v>0</v>
      </c>
    </row>
    <row r="173" spans="1:33">
      <c r="A173" s="38" t="s">
        <v>453</v>
      </c>
      <c r="B173" s="38" t="s">
        <v>455</v>
      </c>
      <c r="C173" s="38" t="s">
        <v>67</v>
      </c>
      <c r="D173" s="38">
        <v>10.0138287718</v>
      </c>
      <c r="E173" s="38">
        <v>0</v>
      </c>
      <c r="F173" s="38">
        <v>0</v>
      </c>
      <c r="G173" s="38">
        <v>0</v>
      </c>
      <c r="H173" s="45">
        <f t="shared" si="81"/>
        <v>10.0138287718</v>
      </c>
      <c r="I173" s="46">
        <f t="shared" si="82"/>
        <v>0</v>
      </c>
      <c r="J173" s="46">
        <f t="shared" si="83"/>
        <v>0</v>
      </c>
      <c r="K173" s="46">
        <f t="shared" si="84"/>
        <v>0</v>
      </c>
      <c r="L173" s="46">
        <f t="shared" si="85"/>
        <v>100</v>
      </c>
      <c r="M173" s="38">
        <v>1.5706052509999999E-2</v>
      </c>
      <c r="N173" s="38">
        <v>4.6030249500000002E-2</v>
      </c>
      <c r="O173" s="38">
        <v>0.2158444769</v>
      </c>
      <c r="P173" s="45">
        <f t="shared" si="86"/>
        <v>9.7362479928900001</v>
      </c>
      <c r="Q173" s="46">
        <f t="shared" si="87"/>
        <v>0.15684362962376491</v>
      </c>
      <c r="R173" s="46">
        <f t="shared" si="88"/>
        <v>0.45966683222730997</v>
      </c>
      <c r="S173" s="46">
        <f t="shared" si="89"/>
        <v>2.1554640269847716</v>
      </c>
      <c r="T173" s="46">
        <f t="shared" si="90"/>
        <v>97.228025511164148</v>
      </c>
      <c r="V173" s="48">
        <f t="shared" si="91"/>
        <v>100</v>
      </c>
      <c r="W173" s="48">
        <f t="shared" si="92"/>
        <v>100</v>
      </c>
      <c r="Y173" s="38">
        <v>0</v>
      </c>
      <c r="Z173" s="49">
        <f t="shared" si="67"/>
        <v>0</v>
      </c>
      <c r="AA173" s="38">
        <v>0</v>
      </c>
      <c r="AB173" s="49">
        <f t="shared" si="58"/>
        <v>0</v>
      </c>
      <c r="AC173" s="38">
        <v>0</v>
      </c>
      <c r="AD173" s="49">
        <f t="shared" si="66"/>
        <v>0</v>
      </c>
      <c r="AF173" s="38">
        <v>0</v>
      </c>
      <c r="AG173" s="49">
        <f t="shared" si="59"/>
        <v>0</v>
      </c>
    </row>
    <row r="174" spans="1:33">
      <c r="A174" s="38" t="s">
        <v>454</v>
      </c>
      <c r="B174" s="38" t="s">
        <v>455</v>
      </c>
      <c r="C174" s="38" t="s">
        <v>67</v>
      </c>
      <c r="D174" s="38">
        <v>13.696749227</v>
      </c>
      <c r="E174" s="38">
        <v>0</v>
      </c>
      <c r="F174" s="38">
        <v>0</v>
      </c>
      <c r="G174" s="38">
        <v>0</v>
      </c>
      <c r="H174" s="45">
        <f t="shared" si="81"/>
        <v>13.696749227</v>
      </c>
      <c r="I174" s="46">
        <f t="shared" si="82"/>
        <v>0</v>
      </c>
      <c r="J174" s="46">
        <f t="shared" si="83"/>
        <v>0</v>
      </c>
      <c r="K174" s="46">
        <f t="shared" si="84"/>
        <v>0</v>
      </c>
      <c r="L174" s="46">
        <f t="shared" si="85"/>
        <v>100</v>
      </c>
      <c r="M174" s="38">
        <v>1.568506179E-2</v>
      </c>
      <c r="N174" s="38">
        <v>2.114881217E-2</v>
      </c>
      <c r="O174" s="38">
        <v>7.1041009400000001E-3</v>
      </c>
      <c r="P174" s="45">
        <f t="shared" si="86"/>
        <v>13.652811252099999</v>
      </c>
      <c r="Q174" s="46">
        <f t="shared" si="87"/>
        <v>0.11451667494269734</v>
      </c>
      <c r="R174" s="46">
        <f t="shared" si="88"/>
        <v>0.1544075299875533</v>
      </c>
      <c r="S174" s="46">
        <f t="shared" si="89"/>
        <v>5.1867058542591223E-2</v>
      </c>
      <c r="T174" s="46">
        <f t="shared" si="90"/>
        <v>99.679208736527158</v>
      </c>
      <c r="V174" s="48">
        <f t="shared" si="91"/>
        <v>100</v>
      </c>
      <c r="W174" s="48">
        <f t="shared" si="92"/>
        <v>100</v>
      </c>
      <c r="Y174" s="38">
        <v>0</v>
      </c>
      <c r="Z174" s="49">
        <f t="shared" si="67"/>
        <v>0</v>
      </c>
      <c r="AA174" s="38">
        <v>0</v>
      </c>
      <c r="AB174" s="49">
        <f t="shared" si="58"/>
        <v>0</v>
      </c>
      <c r="AC174" s="38">
        <v>0</v>
      </c>
      <c r="AD174" s="49">
        <f t="shared" si="66"/>
        <v>0</v>
      </c>
      <c r="AF174" s="38">
        <v>0</v>
      </c>
      <c r="AG174" s="49">
        <f t="shared" si="59"/>
        <v>0</v>
      </c>
    </row>
    <row r="176" spans="1:33">
      <c r="H176" s="48" t="s">
        <v>48</v>
      </c>
      <c r="I176" s="48">
        <f>MIN(I42:I171)</f>
        <v>0</v>
      </c>
      <c r="J176" s="48">
        <f>MIN(J42:J171)</f>
        <v>0</v>
      </c>
      <c r="K176" s="48">
        <f>MIN(K42:K171)</f>
        <v>0</v>
      </c>
      <c r="L176" s="48">
        <f>MIN(L42:L171)</f>
        <v>26.679056265615593</v>
      </c>
      <c r="P176" s="48" t="s">
        <v>48</v>
      </c>
      <c r="Q176" s="48">
        <f>MIN(Q42:Q171)</f>
        <v>0</v>
      </c>
      <c r="R176" s="48">
        <f>MIN(R42:R171)</f>
        <v>0</v>
      </c>
      <c r="S176" s="48">
        <f>MIN(S42:S171)</f>
        <v>0</v>
      </c>
      <c r="T176" s="48">
        <f>MIN(T42:T171)</f>
        <v>17.297081044225983</v>
      </c>
      <c r="V176" s="48">
        <f>MIN(V42:V171)</f>
        <v>99.999999999999986</v>
      </c>
      <c r="W176" s="48">
        <f>MIN(W42:W171)</f>
        <v>99.999999999999986</v>
      </c>
    </row>
    <row r="177" spans="8:23">
      <c r="H177" s="48" t="s">
        <v>48</v>
      </c>
      <c r="I177" s="48">
        <f>MAX(I42:I171)</f>
        <v>58.384342161564952</v>
      </c>
      <c r="J177" s="48">
        <f>MAX(J42:J171)</f>
        <v>3.5449325830084373</v>
      </c>
      <c r="K177" s="48">
        <f>MAX(K42:K171)</f>
        <v>73.320943734384414</v>
      </c>
      <c r="L177" s="48">
        <f>MAX(L42:L171)</f>
        <v>100</v>
      </c>
      <c r="P177" s="48" t="s">
        <v>48</v>
      </c>
      <c r="Q177" s="48">
        <f>MAX(Q42:Q171)</f>
        <v>77.735482308797188</v>
      </c>
      <c r="R177" s="48">
        <f>MAX(R42:R171)</f>
        <v>13.615537646416136</v>
      </c>
      <c r="S177" s="48">
        <f>MAX(S42:S171)</f>
        <v>24.087570795300621</v>
      </c>
      <c r="T177" s="48">
        <f>MAX(T42:T171)</f>
        <v>100</v>
      </c>
      <c r="V177" s="48">
        <f>MAX(V42:V171)</f>
        <v>100.00000000000003</v>
      </c>
      <c r="W177" s="48">
        <f>MAX(W42:W171)</f>
        <v>100.00000000000001</v>
      </c>
    </row>
  </sheetData>
  <autoFilter ref="A1:AG131" xr:uid="{00000000-0001-0000-01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C5627663EAEF43A443C85359B8FA65" ma:contentTypeVersion="15" ma:contentTypeDescription="Create a new document." ma:contentTypeScope="" ma:versionID="148c4b431d51642db73210aaff5fa457">
  <xsd:schema xmlns:xsd="http://www.w3.org/2001/XMLSchema" xmlns:xs="http://www.w3.org/2001/XMLSchema" xmlns:p="http://schemas.microsoft.com/office/2006/metadata/properties" xmlns:ns2="401a8913-ae27-4a73-9cf9-118004750170" xmlns:ns3="db24135a-bd8b-4cb7-8083-2ad6091828e8" targetNamespace="http://schemas.microsoft.com/office/2006/metadata/properties" ma:root="true" ma:fieldsID="91d3bb539e7a51656f29dc71d2ca458a" ns2:_="" ns3:_="">
    <xsd:import namespace="401a8913-ae27-4a73-9cf9-118004750170"/>
    <xsd:import namespace="db24135a-bd8b-4cb7-8083-2ad6091828e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1a8913-ae27-4a73-9cf9-1180047501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333b213-9c96-4247-b3db-168530168e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24135a-bd8b-4cb7-8083-2ad6091828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074648f-bec4-42f3-90c3-f350e123cec7}" ma:internalName="TaxCatchAll" ma:showField="CatchAllData" ma:web="db24135a-bd8b-4cb7-8083-2ad6091828e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1a8913-ae27-4a73-9cf9-118004750170">
      <Terms xmlns="http://schemas.microsoft.com/office/infopath/2007/PartnerControls"/>
    </lcf76f155ced4ddcb4097134ff3c332f>
    <TaxCatchAll xmlns="db24135a-bd8b-4cb7-8083-2ad6091828e8" xsi:nil="true"/>
  </documentManagement>
</p:properties>
</file>

<file path=customXml/itemProps1.xml><?xml version="1.0" encoding="utf-8"?>
<ds:datastoreItem xmlns:ds="http://schemas.openxmlformats.org/officeDocument/2006/customXml" ds:itemID="{7EC5D778-2A9D-42E2-A152-07E29E0B2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1a8913-ae27-4a73-9cf9-118004750170"/>
    <ds:schemaRef ds:uri="db24135a-bd8b-4cb7-8083-2ad6091828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817AFF-7519-472E-BA0B-B8C09B3CA116}">
  <ds:schemaRefs>
    <ds:schemaRef ds:uri="http://schemas.microsoft.com/sharepoint/v3/contenttype/forms"/>
  </ds:schemaRefs>
</ds:datastoreItem>
</file>

<file path=customXml/itemProps3.xml><?xml version="1.0" encoding="utf-8"?>
<ds:datastoreItem xmlns:ds="http://schemas.openxmlformats.org/officeDocument/2006/customXml" ds:itemID="{A25123CD-4B60-450A-90E8-8D754E78BBCE}">
  <ds:schemaRefs>
    <ds:schemaRef ds:uri="http://www.w3.org/XML/1998/namespace"/>
    <ds:schemaRef ds:uri="http://schemas.microsoft.com/office/infopath/2007/PartnerControls"/>
    <ds:schemaRef ds:uri="db24135a-bd8b-4cb7-8083-2ad6091828e8"/>
    <ds:schemaRef ds:uri="401a8913-ae27-4a73-9cf9-118004750170"/>
    <ds:schemaRef ds:uri="http://purl.org/dc/elements/1.1/"/>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Sites Assessment</vt:lpstr>
      <vt:lpstr>Calculations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Williamson</dc:creator>
  <cp:keywords/>
  <dc:description/>
  <cp:lastModifiedBy>Jasper Lamoon</cp:lastModifiedBy>
  <cp:revision/>
  <dcterms:created xsi:type="dcterms:W3CDTF">2015-12-04T10:36:28Z</dcterms:created>
  <dcterms:modified xsi:type="dcterms:W3CDTF">2026-07-23T08:42:11Z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0x010100DBC5627663EAEF43A443C85359B8FA65</vt:lpwstr>
  </property>
  <property fmtid="{D5CDD505-2E9C-101B-9397-08002B2CF9AE}" pid="3" name="blsjbausersreview">
    <vt:lpwstr/>
  </property>
  <property fmtid="{D5CDD505-2E9C-101B-9397-08002B2CF9AE}" pid="4" name="blsjbaincomingdata">
    <vt:bool>false</vt:bool>
  </property>
  <property fmtid="{D5CDD505-2E9C-101B-9397-08002B2CF9AE}" pid="5" name="MediaServiceImageTags">
    <vt:lpwstr/>
  </property>
</Properties>
</file>