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tables/table2.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ityscience.sharepoint.com/sites/TransportPlanning/1 Sustainable Transport/03. LTP/Cotswold Local Plan - Transport Evidence Base/04. Reporting/STA/Annexes/"/>
    </mc:Choice>
  </mc:AlternateContent>
  <xr:revisionPtr revIDLastSave="10106" documentId="8_{E865EC97-69A1-4ED8-B95F-45BF13130FD7}" xr6:coauthVersionLast="47" xr6:coauthVersionMax="47" xr10:uidLastSave="{65C7A80F-D94E-4AFE-B91E-6C70A48D7024}"/>
  <bookViews>
    <workbookView xWindow="-120" yWindow="-120" windowWidth="29040" windowHeight="15720" activeTab="1" xr2:uid="{00000000-000D-0000-FFFF-FFFF00000000}"/>
  </bookViews>
  <sheets>
    <sheet name="Package D" sheetId="11" r:id="rId1"/>
    <sheet name="OPTIONS LONG LIST" sheetId="1" r:id="rId2"/>
    <sheet name="Scoring guides &amp; thresholds &amp; r" sheetId="2" r:id="rId3"/>
    <sheet name="Thresholds" sheetId="9" r:id="rId4"/>
    <sheet name="Costing Guidelines" sheetId="8" state="hidden" r:id="rId5"/>
  </sheets>
  <definedNames>
    <definedName name="_xlnm._FilterDatabase" localSheetId="1" hidden="1">'OPTIONS LONG LIST'!$A$3:$BX$158</definedName>
    <definedName name="_xlnm._FilterDatabase" localSheetId="0" hidden="1">'Package D'!$B$2:$I$116</definedName>
    <definedName name="A">'OPTIONS LONG LIST'!$AQ$92</definedName>
    <definedName name="_xlnm.Extract" localSheetId="1">'OPTIONS LONG 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1" l="1"/>
  <c r="H58" i="11"/>
  <c r="I85" i="11"/>
  <c r="H51" i="11"/>
  <c r="I51" i="11"/>
  <c r="H52" i="11"/>
  <c r="I52" i="11"/>
  <c r="H53" i="11"/>
  <c r="I53" i="11"/>
  <c r="H54" i="11"/>
  <c r="I54" i="11"/>
  <c r="H55" i="11"/>
  <c r="I55" i="11"/>
  <c r="H56" i="11"/>
  <c r="I56" i="11"/>
  <c r="H57" i="11"/>
  <c r="I57" i="11"/>
  <c r="C97" i="1" a="1"/>
  <c r="I92" i="11" l="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H3"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8" i="11"/>
  <c r="I39" i="11"/>
  <c r="I40" i="11"/>
  <c r="I41" i="11"/>
  <c r="I42" i="11"/>
  <c r="I43" i="11"/>
  <c r="I59" i="11"/>
  <c r="I60" i="11"/>
  <c r="I61" i="11"/>
  <c r="I62" i="11"/>
  <c r="I63" i="11"/>
  <c r="I64" i="11"/>
  <c r="I65" i="11"/>
  <c r="I67" i="11"/>
  <c r="I68" i="11"/>
  <c r="I69" i="11"/>
  <c r="I70" i="11"/>
  <c r="I71" i="11"/>
  <c r="I72" i="11"/>
  <c r="I73" i="11"/>
  <c r="I74" i="11"/>
  <c r="I75" i="11"/>
  <c r="I76" i="11"/>
  <c r="I77" i="11"/>
  <c r="I78" i="11"/>
  <c r="I79" i="11"/>
  <c r="I80" i="11"/>
  <c r="I81" i="11"/>
  <c r="I82" i="11"/>
  <c r="I83" i="11"/>
  <c r="I84" i="11"/>
  <c r="I87" i="11"/>
  <c r="I88" i="11"/>
  <c r="I91"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8" i="11"/>
  <c r="H39" i="11"/>
  <c r="H40" i="11"/>
  <c r="H41" i="11"/>
  <c r="H42" i="11"/>
  <c r="H43" i="11"/>
  <c r="H59" i="11"/>
  <c r="H60" i="11"/>
  <c r="H61" i="11"/>
  <c r="H62" i="11"/>
  <c r="H63" i="11"/>
  <c r="H64" i="11"/>
  <c r="H65" i="11"/>
  <c r="H67" i="11"/>
  <c r="H68" i="11"/>
  <c r="H69" i="11"/>
  <c r="H70" i="11"/>
  <c r="H71" i="11"/>
  <c r="H72" i="11"/>
  <c r="H73" i="11"/>
  <c r="H74" i="11"/>
  <c r="H75" i="11"/>
  <c r="H76" i="11"/>
  <c r="H77" i="11"/>
  <c r="H78" i="11"/>
  <c r="H79" i="11"/>
  <c r="H80" i="11"/>
  <c r="H81" i="11"/>
  <c r="H82" i="11"/>
  <c r="H83" i="11"/>
  <c r="H84" i="11"/>
  <c r="H87" i="11"/>
  <c r="H88"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F116" i="11" a="1"/>
  <c r="F115" i="11" a="1"/>
  <c r="F114" i="11" a="1"/>
  <c r="F113" i="11" a="1"/>
  <c r="F112" i="11" a="1"/>
  <c r="F111" i="11" a="1"/>
  <c r="F110" i="11" a="1"/>
  <c r="F109" i="11" a="1"/>
  <c r="F108" i="11" a="1"/>
  <c r="F107" i="11" a="1"/>
  <c r="F106" i="11" a="1"/>
  <c r="F105" i="11" a="1"/>
  <c r="F104" i="11" a="1"/>
  <c r="F103" i="11" a="1"/>
  <c r="F102" i="11" a="1"/>
  <c r="F101" i="11" a="1"/>
  <c r="F100" i="11" a="1"/>
  <c r="F99" i="11" a="1"/>
  <c r="F98" i="11" a="1"/>
  <c r="F97" i="11" a="1"/>
  <c r="F96" i="11" a="1"/>
  <c r="F95" i="11" a="1"/>
  <c r="F94" i="11" a="1"/>
  <c r="F93" i="11" a="1"/>
  <c r="F92" i="11" a="1"/>
  <c r="C109" i="1" a="1"/>
  <c r="C12" i="1" a="1"/>
  <c r="C124" i="1" a="1"/>
  <c r="C93" i="1" a="1"/>
  <c r="C49" i="1" a="1"/>
  <c r="C44" i="1" a="1"/>
  <c r="C47" i="1" a="1"/>
  <c r="C120" i="1" a="1"/>
  <c r="C46" i="1" a="1"/>
  <c r="C90" i="1" a="1"/>
  <c r="C50" i="1" a="1"/>
  <c r="C70" i="1" a="1"/>
  <c r="C23" i="1" a="1"/>
  <c r="C77" i="1" a="1"/>
  <c r="C26" i="1" a="1"/>
  <c r="C28" i="1" a="1"/>
  <c r="C37" i="1" a="1"/>
  <c r="C116" i="1" a="1"/>
  <c r="C39" i="1" a="1"/>
  <c r="C140" i="1" a="1"/>
  <c r="C42" i="1" a="1"/>
  <c r="C103" i="1" a="1"/>
  <c r="C144" i="1" a="1"/>
  <c r="C121" i="1" a="1"/>
  <c r="C128" i="1" a="1"/>
  <c r="C131" i="1" a="1"/>
  <c r="C134" i="1" a="1"/>
  <c r="C132" i="1" a="1"/>
  <c r="C138" i="1" a="1"/>
  <c r="C63" i="1" a="1"/>
  <c r="C52" i="1" a="1"/>
  <c r="C136" i="1" a="1"/>
  <c r="C139" i="1" a="1"/>
  <c r="C113" i="1" a="1"/>
  <c r="C112" i="1" a="1"/>
  <c r="C64" i="1" a="1"/>
  <c r="C45" i="1" a="1"/>
  <c r="C15" i="1" a="1"/>
  <c r="C62" i="1" a="1"/>
  <c r="C105" i="1" a="1"/>
  <c r="C102" i="1" a="1"/>
  <c r="C53" i="1" a="1"/>
  <c r="C61" i="1" a="1"/>
  <c r="C129" i="1" a="1"/>
  <c r="C36" i="1" a="1"/>
  <c r="C35" i="1" a="1"/>
  <c r="C27" i="1" a="1"/>
  <c r="C56" i="1" a="1"/>
  <c r="C111" i="1" a="1"/>
  <c r="C22" i="1" a="1"/>
  <c r="C48" i="1" a="1"/>
  <c r="C123" i="1" a="1"/>
  <c r="C88" i="1" a="1"/>
  <c r="C18" i="1" a="1"/>
  <c r="C130" i="1" a="1"/>
  <c r="C40" i="1" a="1"/>
  <c r="C29" i="1" a="1"/>
  <c r="C81" i="1" a="1"/>
  <c r="C95" i="1" a="1"/>
  <c r="C54" i="1" a="1"/>
  <c r="C86" i="1" a="1"/>
  <c r="C21" i="1" a="1"/>
  <c r="C67" i="1" a="1"/>
  <c r="C79" i="1" a="1"/>
  <c r="C7" i="1" a="1"/>
  <c r="C82" i="1" a="1"/>
  <c r="C74" i="1" a="1"/>
  <c r="C91" i="1" a="1"/>
  <c r="C43" i="1" a="1"/>
  <c r="C89" i="1" a="1"/>
  <c r="C71" i="1" a="1"/>
  <c r="C115" i="1" a="1"/>
  <c r="C80" i="1" a="1"/>
  <c r="C51" i="1" a="1"/>
  <c r="C114" i="1" a="1"/>
  <c r="C118" i="1" a="1"/>
  <c r="C16" i="1" a="1"/>
  <c r="C142" i="1" a="1"/>
  <c r="C32" i="1" a="1"/>
  <c r="C100" i="1" a="1"/>
  <c r="C9" i="1" a="1"/>
  <c r="C94" i="1" a="1"/>
  <c r="C133" i="1" a="1"/>
  <c r="C6" i="1" a="1"/>
  <c r="C19" i="1" a="1"/>
  <c r="C104" i="1" a="1"/>
  <c r="C84" i="1" a="1"/>
  <c r="C20" i="1" a="1"/>
  <c r="C108" i="1" a="1"/>
  <c r="C143" i="1" a="1"/>
  <c r="C55" i="1" a="1"/>
  <c r="C135" i="1" a="1"/>
  <c r="C41" i="1" a="1"/>
  <c r="C96" i="1" a="1"/>
  <c r="C30" i="1" a="1"/>
  <c r="C146" i="1" a="1"/>
  <c r="C106" i="1" a="1"/>
  <c r="C76" i="1" a="1"/>
  <c r="C60" i="1" a="1"/>
  <c r="C126" i="1" a="1"/>
  <c r="C78" i="1" a="1"/>
  <c r="C11" i="1" a="1"/>
  <c r="C122" i="1" a="1"/>
  <c r="C98" i="1" a="1"/>
  <c r="C38" i="1" a="1"/>
  <c r="C87" i="1" a="1"/>
  <c r="C92" i="1" a="1"/>
  <c r="C4" i="1" a="1"/>
  <c r="C85" i="1" a="1"/>
  <c r="C127" i="1" a="1"/>
  <c r="C83" i="1" a="1"/>
  <c r="C59" i="1" a="1"/>
  <c r="C125" i="1" a="1"/>
  <c r="C10" i="1" a="1"/>
  <c r="C75" i="1" a="1"/>
  <c r="C57" i="1" a="1"/>
  <c r="C72" i="1" a="1"/>
  <c r="C14" i="1" a="1"/>
  <c r="C119" i="1" a="1"/>
  <c r="C73" i="1" a="1"/>
  <c r="C17" i="1" a="1"/>
  <c r="C31" i="1" a="1"/>
  <c r="C145" i="1" a="1"/>
  <c r="C68" i="1" a="1"/>
  <c r="C34" i="1" a="1"/>
  <c r="C13" i="1" a="1"/>
  <c r="C117" i="1" a="1"/>
  <c r="C65" i="1" a="1"/>
  <c r="C141" i="1" a="1"/>
  <c r="C8" i="1" a="1"/>
  <c r="C107" i="1" a="1"/>
  <c r="C24" i="1" a="1"/>
  <c r="C33" i="1" a="1"/>
  <c r="C5" i="1" a="1"/>
  <c r="C110" i="1" a="1"/>
  <c r="C99" i="1" a="1"/>
  <c r="C25" i="1" a="1"/>
  <c r="C66" i="1" a="1"/>
  <c r="C58" i="1" a="1"/>
  <c r="C101" i="1" a="1"/>
  <c r="C137" i="1" a="1"/>
  <c r="BI158" i="1" l="1"/>
  <c r="BH158" i="1"/>
  <c r="BG158" i="1"/>
  <c r="BF158" i="1"/>
  <c r="BE158" i="1"/>
  <c r="BD158" i="1"/>
  <c r="BI157" i="1"/>
  <c r="BH157" i="1"/>
  <c r="BG157" i="1"/>
  <c r="BF157" i="1"/>
  <c r="BE157" i="1"/>
  <c r="BD157" i="1"/>
  <c r="BI156" i="1"/>
  <c r="BH156" i="1"/>
  <c r="BG156" i="1"/>
  <c r="BF156" i="1"/>
  <c r="BE156" i="1"/>
  <c r="BD156" i="1"/>
  <c r="BI155" i="1"/>
  <c r="BH155" i="1"/>
  <c r="BG155" i="1"/>
  <c r="BF155" i="1"/>
  <c r="BE155" i="1"/>
  <c r="BD155" i="1"/>
  <c r="BI154" i="1"/>
  <c r="BH154" i="1"/>
  <c r="BG154" i="1"/>
  <c r="BF154" i="1"/>
  <c r="BE154" i="1"/>
  <c r="BD154" i="1"/>
  <c r="BI153" i="1"/>
  <c r="BH153" i="1"/>
  <c r="BG153" i="1"/>
  <c r="BF153" i="1"/>
  <c r="BE153" i="1"/>
  <c r="BD153" i="1"/>
  <c r="BI152" i="1"/>
  <c r="BH152" i="1"/>
  <c r="BG152" i="1"/>
  <c r="BF152" i="1"/>
  <c r="BE152" i="1"/>
  <c r="BD152" i="1"/>
  <c r="BI151" i="1"/>
  <c r="BH151" i="1"/>
  <c r="BG151" i="1"/>
  <c r="BF151" i="1"/>
  <c r="BE151" i="1"/>
  <c r="BD151" i="1"/>
  <c r="BI150" i="1"/>
  <c r="BH150" i="1"/>
  <c r="BG150" i="1"/>
  <c r="BF150" i="1"/>
  <c r="BE150" i="1"/>
  <c r="BD150" i="1"/>
  <c r="BI149" i="1"/>
  <c r="BH149" i="1"/>
  <c r="BG149" i="1"/>
  <c r="BF149" i="1"/>
  <c r="BE149" i="1"/>
  <c r="BD149" i="1"/>
  <c r="BI148" i="1"/>
  <c r="BH148" i="1"/>
  <c r="BG148" i="1"/>
  <c r="BF148" i="1"/>
  <c r="BE148" i="1"/>
  <c r="BD148" i="1"/>
  <c r="BI147" i="1"/>
  <c r="BH147" i="1"/>
  <c r="BG147" i="1"/>
  <c r="BF147" i="1"/>
  <c r="BE147" i="1"/>
  <c r="BD147" i="1"/>
  <c r="BI9" i="1"/>
  <c r="BH9" i="1"/>
  <c r="BG9" i="1"/>
  <c r="BF9" i="1"/>
  <c r="BE9" i="1"/>
  <c r="BD9" i="1"/>
  <c r="BI137" i="1"/>
  <c r="BH137" i="1"/>
  <c r="BG137" i="1"/>
  <c r="BF137" i="1"/>
  <c r="BE137" i="1"/>
  <c r="BD137" i="1"/>
  <c r="BI108" i="1"/>
  <c r="BH108" i="1"/>
  <c r="BG108" i="1"/>
  <c r="BF108" i="1"/>
  <c r="BE108" i="1"/>
  <c r="BD108" i="1"/>
  <c r="BI107" i="1"/>
  <c r="BH107" i="1"/>
  <c r="BG107" i="1"/>
  <c r="BF107" i="1"/>
  <c r="BE107" i="1"/>
  <c r="BD107" i="1"/>
  <c r="BI13" i="1"/>
  <c r="BH13" i="1"/>
  <c r="BG13" i="1"/>
  <c r="BF13" i="1"/>
  <c r="BE13" i="1"/>
  <c r="BD13" i="1"/>
  <c r="BI136" i="1"/>
  <c r="BH136" i="1"/>
  <c r="BG136" i="1"/>
  <c r="BF136" i="1"/>
  <c r="BE136" i="1"/>
  <c r="BD136" i="1"/>
  <c r="BI11" i="1"/>
  <c r="BH11" i="1"/>
  <c r="BG11" i="1"/>
  <c r="BF11" i="1"/>
  <c r="BE11" i="1"/>
  <c r="BD11" i="1"/>
  <c r="BI10" i="1"/>
  <c r="BH10" i="1"/>
  <c r="BG10" i="1"/>
  <c r="BF10" i="1"/>
  <c r="BE10" i="1"/>
  <c r="BD10" i="1"/>
  <c r="BI134" i="1"/>
  <c r="BH134" i="1"/>
  <c r="BG134" i="1"/>
  <c r="BF134" i="1"/>
  <c r="BE134" i="1"/>
  <c r="BD134" i="1"/>
  <c r="BI133" i="1"/>
  <c r="BH133" i="1"/>
  <c r="BG133" i="1"/>
  <c r="BF133" i="1"/>
  <c r="BE133" i="1"/>
  <c r="BD133" i="1"/>
  <c r="BI146" i="1"/>
  <c r="BH146" i="1"/>
  <c r="BG146" i="1"/>
  <c r="BF146" i="1"/>
  <c r="BE146" i="1"/>
  <c r="BD146" i="1"/>
  <c r="BI125" i="1"/>
  <c r="BH125" i="1"/>
  <c r="BG125" i="1"/>
  <c r="BF125" i="1"/>
  <c r="BE125" i="1"/>
  <c r="BD125" i="1"/>
  <c r="BI143" i="1"/>
  <c r="BH143" i="1"/>
  <c r="BG143" i="1"/>
  <c r="BF143" i="1"/>
  <c r="BE143" i="1"/>
  <c r="BD143" i="1"/>
  <c r="BI141" i="1"/>
  <c r="BH141" i="1"/>
  <c r="BG141" i="1"/>
  <c r="BF141" i="1"/>
  <c r="BE141" i="1"/>
  <c r="BD141" i="1"/>
  <c r="BI122" i="1"/>
  <c r="BH122" i="1"/>
  <c r="BG122" i="1"/>
  <c r="BF122" i="1"/>
  <c r="BE122" i="1"/>
  <c r="BD122" i="1"/>
  <c r="BI121" i="1"/>
  <c r="BH121" i="1"/>
  <c r="BG121" i="1"/>
  <c r="BF121" i="1"/>
  <c r="BE121" i="1"/>
  <c r="BD121" i="1"/>
  <c r="BI120" i="1"/>
  <c r="BH120" i="1"/>
  <c r="BG120" i="1"/>
  <c r="BF120" i="1"/>
  <c r="BE120" i="1"/>
  <c r="BD120" i="1"/>
  <c r="BI119" i="1"/>
  <c r="BH119" i="1"/>
  <c r="BG119" i="1"/>
  <c r="BF119" i="1"/>
  <c r="BE119" i="1"/>
  <c r="BD119" i="1"/>
  <c r="BI118" i="1"/>
  <c r="BH118" i="1"/>
  <c r="BG118" i="1"/>
  <c r="BF118" i="1"/>
  <c r="BE118" i="1"/>
  <c r="BD118" i="1"/>
  <c r="BI140" i="1"/>
  <c r="BH140" i="1"/>
  <c r="BG140" i="1"/>
  <c r="BF140" i="1"/>
  <c r="BE140" i="1"/>
  <c r="BD140" i="1"/>
  <c r="BI145" i="1"/>
  <c r="BH145" i="1"/>
  <c r="BG145" i="1"/>
  <c r="BF145" i="1"/>
  <c r="BE145" i="1"/>
  <c r="BD145" i="1"/>
  <c r="BI144" i="1"/>
  <c r="BH144" i="1"/>
  <c r="BG144" i="1"/>
  <c r="BF144" i="1"/>
  <c r="BE144" i="1"/>
  <c r="BD144" i="1"/>
  <c r="BI129" i="1"/>
  <c r="BH129" i="1"/>
  <c r="BG129" i="1"/>
  <c r="BF129" i="1"/>
  <c r="BE129" i="1"/>
  <c r="BD129" i="1"/>
  <c r="BI142" i="1"/>
  <c r="BH142" i="1"/>
  <c r="BG142" i="1"/>
  <c r="BF142" i="1"/>
  <c r="BE142" i="1"/>
  <c r="BD142" i="1"/>
  <c r="BI126" i="1"/>
  <c r="BH126" i="1"/>
  <c r="BG126" i="1"/>
  <c r="BF126" i="1"/>
  <c r="BE126" i="1"/>
  <c r="BD126" i="1"/>
  <c r="BI124" i="1"/>
  <c r="BH124" i="1"/>
  <c r="BG124" i="1"/>
  <c r="BF124" i="1"/>
  <c r="BE124" i="1"/>
  <c r="BD124" i="1"/>
  <c r="BI139" i="1"/>
  <c r="BH139" i="1"/>
  <c r="BG139" i="1"/>
  <c r="BF139" i="1"/>
  <c r="BE139" i="1"/>
  <c r="BD139" i="1"/>
  <c r="BI138" i="1"/>
  <c r="BH138" i="1"/>
  <c r="BG138" i="1"/>
  <c r="BF138" i="1"/>
  <c r="BE138" i="1"/>
  <c r="BD138" i="1"/>
  <c r="BI123" i="1"/>
  <c r="BH123" i="1"/>
  <c r="BG123" i="1"/>
  <c r="BF123" i="1"/>
  <c r="BE123" i="1"/>
  <c r="BD123" i="1"/>
  <c r="BI128" i="1"/>
  <c r="BH128" i="1"/>
  <c r="BG128" i="1"/>
  <c r="BF128" i="1"/>
  <c r="BE128" i="1"/>
  <c r="BD128" i="1"/>
  <c r="BI135" i="1"/>
  <c r="BH135" i="1"/>
  <c r="BG135" i="1"/>
  <c r="BF135" i="1"/>
  <c r="BE135" i="1"/>
  <c r="BD135" i="1"/>
  <c r="BI127" i="1"/>
  <c r="BH127" i="1"/>
  <c r="BG127" i="1"/>
  <c r="BF127" i="1"/>
  <c r="BE127" i="1"/>
  <c r="BD127" i="1"/>
  <c r="BI12" i="1"/>
  <c r="BH12" i="1"/>
  <c r="BG12" i="1"/>
  <c r="BF12" i="1"/>
  <c r="BE12" i="1"/>
  <c r="BD12" i="1"/>
  <c r="BI132" i="1"/>
  <c r="BH132" i="1"/>
  <c r="BG132" i="1"/>
  <c r="BF132" i="1"/>
  <c r="BE132" i="1"/>
  <c r="BD132" i="1"/>
  <c r="BI131" i="1"/>
  <c r="BH131" i="1"/>
  <c r="BG131" i="1"/>
  <c r="BF131" i="1"/>
  <c r="BE131" i="1"/>
  <c r="BD131" i="1"/>
  <c r="BI130" i="1"/>
  <c r="BH130" i="1"/>
  <c r="BG130" i="1"/>
  <c r="BF130" i="1"/>
  <c r="BE130" i="1"/>
  <c r="BD130" i="1"/>
  <c r="BI78" i="1"/>
  <c r="BH78" i="1"/>
  <c r="BG78" i="1"/>
  <c r="BF78" i="1"/>
  <c r="BE78" i="1"/>
  <c r="BD78" i="1"/>
  <c r="BI106" i="1"/>
  <c r="BH106" i="1"/>
  <c r="BG106" i="1"/>
  <c r="BF106" i="1"/>
  <c r="BE106" i="1"/>
  <c r="BD106" i="1"/>
  <c r="BI67" i="1"/>
  <c r="BH67" i="1"/>
  <c r="BG67" i="1"/>
  <c r="BF67" i="1"/>
  <c r="BE67" i="1"/>
  <c r="BD67" i="1"/>
  <c r="BI15" i="1"/>
  <c r="BH15" i="1"/>
  <c r="BG15" i="1"/>
  <c r="BF15" i="1"/>
  <c r="BE15" i="1"/>
  <c r="BD15" i="1"/>
  <c r="BI95" i="1"/>
  <c r="BH95" i="1"/>
  <c r="BG95" i="1"/>
  <c r="BF95" i="1"/>
  <c r="BE95" i="1"/>
  <c r="BD95" i="1"/>
  <c r="BI94" i="1"/>
  <c r="BH94" i="1"/>
  <c r="BG94" i="1"/>
  <c r="BF94" i="1"/>
  <c r="BE94" i="1"/>
  <c r="BD94" i="1"/>
  <c r="BI93" i="1"/>
  <c r="BH93" i="1"/>
  <c r="BG93" i="1"/>
  <c r="BF93" i="1"/>
  <c r="BE93" i="1"/>
  <c r="BD93" i="1"/>
  <c r="BI92" i="1"/>
  <c r="BH92" i="1"/>
  <c r="BG92" i="1"/>
  <c r="BF92" i="1"/>
  <c r="BE92" i="1"/>
  <c r="BD92" i="1"/>
  <c r="BI116" i="1"/>
  <c r="BH116" i="1"/>
  <c r="BG116" i="1"/>
  <c r="BF116" i="1"/>
  <c r="BE116" i="1"/>
  <c r="BD116" i="1"/>
  <c r="BI90" i="1"/>
  <c r="BH90" i="1"/>
  <c r="BG90" i="1"/>
  <c r="BF90" i="1"/>
  <c r="BE90" i="1"/>
  <c r="BD90" i="1"/>
  <c r="BI89" i="1"/>
  <c r="BH89" i="1"/>
  <c r="BG89" i="1"/>
  <c r="BF89" i="1"/>
  <c r="BE89" i="1"/>
  <c r="BD89" i="1"/>
  <c r="BI88" i="1"/>
  <c r="BH88" i="1"/>
  <c r="BG88" i="1"/>
  <c r="BF88" i="1"/>
  <c r="BE88" i="1"/>
  <c r="BD88" i="1"/>
  <c r="BI87" i="1"/>
  <c r="BH87" i="1"/>
  <c r="BG87" i="1"/>
  <c r="BF87" i="1"/>
  <c r="BE87" i="1"/>
  <c r="BD87" i="1"/>
  <c r="BI112" i="1"/>
  <c r="BH112" i="1"/>
  <c r="BG112" i="1"/>
  <c r="BF112" i="1"/>
  <c r="BE112" i="1"/>
  <c r="BD112" i="1"/>
  <c r="BI64" i="1"/>
  <c r="BH64" i="1"/>
  <c r="BG64" i="1"/>
  <c r="BF64" i="1"/>
  <c r="BE64" i="1"/>
  <c r="BD64" i="1"/>
  <c r="BI110" i="1"/>
  <c r="BH110" i="1"/>
  <c r="BG110" i="1"/>
  <c r="BF110" i="1"/>
  <c r="BE110" i="1"/>
  <c r="BD110" i="1"/>
  <c r="BI100" i="1"/>
  <c r="BH100" i="1"/>
  <c r="BG100" i="1"/>
  <c r="BF100" i="1"/>
  <c r="BE100" i="1"/>
  <c r="BD100" i="1"/>
  <c r="BI91" i="1"/>
  <c r="BH91" i="1"/>
  <c r="BG91" i="1"/>
  <c r="BF91" i="1"/>
  <c r="BE91" i="1"/>
  <c r="BD91" i="1"/>
  <c r="BI98" i="1"/>
  <c r="BH98" i="1"/>
  <c r="BG98" i="1"/>
  <c r="BF98" i="1"/>
  <c r="BE98" i="1"/>
  <c r="BD98" i="1"/>
  <c r="BI96" i="1"/>
  <c r="BH96" i="1"/>
  <c r="BG96" i="1"/>
  <c r="BF96" i="1"/>
  <c r="BE96" i="1"/>
  <c r="BD96" i="1"/>
  <c r="BI84" i="1"/>
  <c r="BH84" i="1"/>
  <c r="BG84" i="1"/>
  <c r="BF84" i="1"/>
  <c r="BE84" i="1"/>
  <c r="BD84" i="1"/>
  <c r="BI70" i="1"/>
  <c r="BH70" i="1"/>
  <c r="BG70" i="1"/>
  <c r="BF70" i="1"/>
  <c r="BE70" i="1"/>
  <c r="BD70" i="1"/>
  <c r="BI85" i="1"/>
  <c r="BH85" i="1"/>
  <c r="BG85" i="1"/>
  <c r="BF85" i="1"/>
  <c r="BE85" i="1"/>
  <c r="BD85" i="1"/>
  <c r="BI82" i="1"/>
  <c r="BH82" i="1"/>
  <c r="BG82" i="1"/>
  <c r="BF82" i="1"/>
  <c r="BE82" i="1"/>
  <c r="BD82" i="1"/>
  <c r="BI83" i="1"/>
  <c r="BH83" i="1"/>
  <c r="BG83" i="1"/>
  <c r="BF83" i="1"/>
  <c r="BE83" i="1"/>
  <c r="BD83" i="1"/>
  <c r="BI81" i="1"/>
  <c r="BH81" i="1"/>
  <c r="BG81" i="1"/>
  <c r="BF81" i="1"/>
  <c r="BE81" i="1"/>
  <c r="BD81" i="1"/>
  <c r="BI65" i="1"/>
  <c r="BH65" i="1"/>
  <c r="BG65" i="1"/>
  <c r="BF65" i="1"/>
  <c r="BE65" i="1"/>
  <c r="BD65" i="1"/>
  <c r="BI80" i="1"/>
  <c r="BH80" i="1"/>
  <c r="BG80" i="1"/>
  <c r="BF80" i="1"/>
  <c r="BE80" i="1"/>
  <c r="BD80" i="1"/>
  <c r="BI79" i="1"/>
  <c r="BH79" i="1"/>
  <c r="BG79" i="1"/>
  <c r="BF79" i="1"/>
  <c r="BE79" i="1"/>
  <c r="BD79" i="1"/>
  <c r="BI76" i="1"/>
  <c r="BH76" i="1"/>
  <c r="BG76" i="1"/>
  <c r="BF76" i="1"/>
  <c r="BE76" i="1"/>
  <c r="BD76" i="1"/>
  <c r="BI75" i="1"/>
  <c r="BH75" i="1"/>
  <c r="BG75" i="1"/>
  <c r="BF75" i="1"/>
  <c r="BE75" i="1"/>
  <c r="BD75" i="1"/>
  <c r="BI74" i="1"/>
  <c r="BH74" i="1"/>
  <c r="BG74" i="1"/>
  <c r="BF74" i="1"/>
  <c r="BE74" i="1"/>
  <c r="BD74" i="1"/>
  <c r="BI63" i="1"/>
  <c r="BH63" i="1"/>
  <c r="BG63" i="1"/>
  <c r="BF63" i="1"/>
  <c r="BE63" i="1"/>
  <c r="BD63" i="1"/>
  <c r="BI57" i="1"/>
  <c r="BH57" i="1"/>
  <c r="BG57" i="1"/>
  <c r="BF57" i="1"/>
  <c r="BE57" i="1"/>
  <c r="BD57" i="1"/>
  <c r="BI73" i="1"/>
  <c r="BH73" i="1"/>
  <c r="BG73" i="1"/>
  <c r="BF73" i="1"/>
  <c r="BE73" i="1"/>
  <c r="BD73" i="1"/>
  <c r="BI55" i="1"/>
  <c r="BH55" i="1"/>
  <c r="BG55" i="1"/>
  <c r="BF55" i="1"/>
  <c r="BE55" i="1"/>
  <c r="BD55" i="1"/>
  <c r="BI54" i="1"/>
  <c r="BH54" i="1"/>
  <c r="BG54" i="1"/>
  <c r="BF54" i="1"/>
  <c r="BE54" i="1"/>
  <c r="BD54" i="1"/>
  <c r="BI53" i="1"/>
  <c r="BH53" i="1"/>
  <c r="BG53" i="1"/>
  <c r="BF53" i="1"/>
  <c r="BE53" i="1"/>
  <c r="BD53" i="1"/>
  <c r="BI52" i="1"/>
  <c r="BH52" i="1"/>
  <c r="BG52" i="1"/>
  <c r="BF52" i="1"/>
  <c r="BE52" i="1"/>
  <c r="BD52" i="1"/>
  <c r="BI51" i="1"/>
  <c r="BH51" i="1"/>
  <c r="BG51" i="1"/>
  <c r="BF51" i="1"/>
  <c r="BE51" i="1"/>
  <c r="BD51" i="1"/>
  <c r="BI50" i="1"/>
  <c r="BH50" i="1"/>
  <c r="BG50" i="1"/>
  <c r="BF50" i="1"/>
  <c r="BE50" i="1"/>
  <c r="BD50" i="1"/>
  <c r="BI49" i="1"/>
  <c r="BH49" i="1"/>
  <c r="BG49" i="1"/>
  <c r="BF49" i="1"/>
  <c r="BE49" i="1"/>
  <c r="BD49" i="1"/>
  <c r="BI48" i="1"/>
  <c r="BH48" i="1"/>
  <c r="BG48" i="1"/>
  <c r="BF48" i="1"/>
  <c r="BE48" i="1"/>
  <c r="BD48" i="1"/>
  <c r="BI72" i="1"/>
  <c r="BH72" i="1"/>
  <c r="BG72" i="1"/>
  <c r="BF72" i="1"/>
  <c r="BE72" i="1"/>
  <c r="BD72" i="1"/>
  <c r="BI71" i="1"/>
  <c r="BH71" i="1"/>
  <c r="BG71" i="1"/>
  <c r="BF71" i="1"/>
  <c r="BE71" i="1"/>
  <c r="BD71" i="1"/>
  <c r="BI36" i="1"/>
  <c r="BH36" i="1"/>
  <c r="BG36" i="1"/>
  <c r="BF36" i="1"/>
  <c r="BE36" i="1"/>
  <c r="BD36" i="1"/>
  <c r="BI60" i="1"/>
  <c r="BH60" i="1"/>
  <c r="BG60" i="1"/>
  <c r="BF60" i="1"/>
  <c r="BE60" i="1"/>
  <c r="BD60" i="1"/>
  <c r="BI59" i="1"/>
  <c r="BH59" i="1"/>
  <c r="BG59" i="1"/>
  <c r="BF59" i="1"/>
  <c r="BE59" i="1"/>
  <c r="BD59" i="1"/>
  <c r="BI58" i="1"/>
  <c r="BH58" i="1"/>
  <c r="BG58" i="1"/>
  <c r="BF58" i="1"/>
  <c r="BE58" i="1"/>
  <c r="BD58" i="1"/>
  <c r="BI56" i="1"/>
  <c r="BH56" i="1"/>
  <c r="BG56" i="1"/>
  <c r="BF56" i="1"/>
  <c r="BE56" i="1"/>
  <c r="BD56" i="1"/>
  <c r="BI47" i="1"/>
  <c r="BH47" i="1"/>
  <c r="BG47" i="1"/>
  <c r="BF47" i="1"/>
  <c r="BE47" i="1"/>
  <c r="BD47" i="1"/>
  <c r="BI46" i="1"/>
  <c r="BH46" i="1"/>
  <c r="BG46" i="1"/>
  <c r="BF46" i="1"/>
  <c r="BE46" i="1"/>
  <c r="BD46" i="1"/>
  <c r="BI29" i="1"/>
  <c r="BH29" i="1"/>
  <c r="BG29" i="1"/>
  <c r="BF29" i="1"/>
  <c r="BE29" i="1"/>
  <c r="BD29" i="1"/>
  <c r="BI45" i="1"/>
  <c r="BH45" i="1"/>
  <c r="BG45" i="1"/>
  <c r="BF45" i="1"/>
  <c r="BE45" i="1"/>
  <c r="BD45" i="1"/>
  <c r="BI44" i="1"/>
  <c r="BH44" i="1"/>
  <c r="BG44" i="1"/>
  <c r="BF44" i="1"/>
  <c r="BE44" i="1"/>
  <c r="BD44" i="1"/>
  <c r="BI43" i="1"/>
  <c r="BH43" i="1"/>
  <c r="BG43" i="1"/>
  <c r="BF43" i="1"/>
  <c r="BE43" i="1"/>
  <c r="BD43" i="1"/>
  <c r="BI35" i="1"/>
  <c r="BH35" i="1"/>
  <c r="BG35" i="1"/>
  <c r="BF35" i="1"/>
  <c r="BE35" i="1"/>
  <c r="BD35" i="1"/>
  <c r="BI34" i="1"/>
  <c r="BH34" i="1"/>
  <c r="BG34" i="1"/>
  <c r="BF34" i="1"/>
  <c r="BE34" i="1"/>
  <c r="BD34" i="1"/>
  <c r="BI33" i="1"/>
  <c r="BH33" i="1"/>
  <c r="BG33" i="1"/>
  <c r="BF33" i="1"/>
  <c r="BE33" i="1"/>
  <c r="BD33" i="1"/>
  <c r="BI32" i="1"/>
  <c r="BH32" i="1"/>
  <c r="BG32" i="1"/>
  <c r="BF32" i="1"/>
  <c r="BE32" i="1"/>
  <c r="BD32" i="1"/>
  <c r="BI31" i="1"/>
  <c r="BH31" i="1"/>
  <c r="BG31" i="1"/>
  <c r="BF31" i="1"/>
  <c r="BE31" i="1"/>
  <c r="BD31" i="1"/>
  <c r="BI30" i="1"/>
  <c r="BH30" i="1"/>
  <c r="BG30" i="1"/>
  <c r="BF30" i="1"/>
  <c r="BE30" i="1"/>
  <c r="BD30" i="1"/>
  <c r="BI42" i="1"/>
  <c r="BH42" i="1"/>
  <c r="BG42" i="1"/>
  <c r="BF42" i="1"/>
  <c r="BE42" i="1"/>
  <c r="BD42" i="1"/>
  <c r="BI41" i="1"/>
  <c r="BH41" i="1"/>
  <c r="BG41" i="1"/>
  <c r="BF41" i="1"/>
  <c r="BE41" i="1"/>
  <c r="BD41" i="1"/>
  <c r="BI14" i="1"/>
  <c r="BH14" i="1"/>
  <c r="BG14" i="1"/>
  <c r="BF14" i="1"/>
  <c r="BE14" i="1"/>
  <c r="BD14" i="1"/>
  <c r="BI86" i="1"/>
  <c r="BH86" i="1"/>
  <c r="BG86" i="1"/>
  <c r="BF86" i="1"/>
  <c r="BE86" i="1"/>
  <c r="BD86" i="1"/>
  <c r="BI68" i="1"/>
  <c r="BH68" i="1"/>
  <c r="BG68" i="1"/>
  <c r="BF68" i="1"/>
  <c r="BE68" i="1"/>
  <c r="BD68" i="1"/>
  <c r="BI115" i="1"/>
  <c r="BH115" i="1"/>
  <c r="BG115" i="1"/>
  <c r="BF115" i="1"/>
  <c r="BE115" i="1"/>
  <c r="BD115" i="1"/>
  <c r="BI114" i="1"/>
  <c r="BH114" i="1"/>
  <c r="BG114" i="1"/>
  <c r="BF114" i="1"/>
  <c r="BE114" i="1"/>
  <c r="BD114" i="1"/>
  <c r="BI113" i="1"/>
  <c r="BH113" i="1"/>
  <c r="BG113" i="1"/>
  <c r="BF113" i="1"/>
  <c r="BE113" i="1"/>
  <c r="BD113" i="1"/>
  <c r="BI40" i="1"/>
  <c r="BH40" i="1"/>
  <c r="BG40" i="1"/>
  <c r="BF40" i="1"/>
  <c r="BE40" i="1"/>
  <c r="BD40" i="1"/>
  <c r="BI111" i="1"/>
  <c r="BH111" i="1"/>
  <c r="BG111" i="1"/>
  <c r="BF111" i="1"/>
  <c r="BE111" i="1"/>
  <c r="BD111" i="1"/>
  <c r="BI62" i="1"/>
  <c r="BH62" i="1"/>
  <c r="BG62" i="1"/>
  <c r="BF62" i="1"/>
  <c r="BE62" i="1"/>
  <c r="BD62" i="1"/>
  <c r="BI109" i="1"/>
  <c r="BH109" i="1"/>
  <c r="BG109" i="1"/>
  <c r="BF109" i="1"/>
  <c r="BE109" i="1"/>
  <c r="BD109" i="1"/>
  <c r="BI39" i="1"/>
  <c r="BH39" i="1"/>
  <c r="BG39" i="1"/>
  <c r="BF39" i="1"/>
  <c r="BE39" i="1"/>
  <c r="BD39" i="1"/>
  <c r="BI105" i="1"/>
  <c r="BH105" i="1"/>
  <c r="BG105" i="1"/>
  <c r="BF105" i="1"/>
  <c r="BE105" i="1"/>
  <c r="BD105" i="1"/>
  <c r="BI104" i="1"/>
  <c r="BH104" i="1"/>
  <c r="BG104" i="1"/>
  <c r="BF104" i="1"/>
  <c r="BE104" i="1"/>
  <c r="BD104" i="1"/>
  <c r="BI103" i="1"/>
  <c r="BH103" i="1"/>
  <c r="BG103" i="1"/>
  <c r="BF103" i="1"/>
  <c r="BE103" i="1"/>
  <c r="BD103" i="1"/>
  <c r="BI38" i="1"/>
  <c r="BH38" i="1"/>
  <c r="BG38" i="1"/>
  <c r="BF38" i="1"/>
  <c r="BE38" i="1"/>
  <c r="BD38" i="1"/>
  <c r="BI102" i="1"/>
  <c r="BH102" i="1"/>
  <c r="BG102" i="1"/>
  <c r="BF102" i="1"/>
  <c r="BE102" i="1"/>
  <c r="BD102" i="1"/>
  <c r="BI101" i="1"/>
  <c r="BH101" i="1"/>
  <c r="BG101" i="1"/>
  <c r="BF101" i="1"/>
  <c r="BE101" i="1"/>
  <c r="BD101" i="1"/>
  <c r="BI37" i="1"/>
  <c r="BH37" i="1"/>
  <c r="BG37" i="1"/>
  <c r="BF37" i="1"/>
  <c r="BE37" i="1"/>
  <c r="BD37" i="1"/>
  <c r="BL147" i="1" l="1"/>
  <c r="BL154" i="1"/>
  <c r="BJ58" i="1"/>
  <c r="BL31" i="1"/>
  <c r="BL87" i="1"/>
  <c r="BJ100" i="1"/>
  <c r="BL39" i="1"/>
  <c r="BJ71" i="1"/>
  <c r="BL157" i="1"/>
  <c r="BJ158" i="1"/>
  <c r="BL71" i="1"/>
  <c r="BK152" i="1"/>
  <c r="BK137" i="1"/>
  <c r="BL11" i="1"/>
  <c r="BL138" i="1"/>
  <c r="BJ12" i="1"/>
  <c r="BL100" i="1"/>
  <c r="BJ124" i="1"/>
  <c r="BJ35" i="1"/>
  <c r="BJ62" i="1"/>
  <c r="BL141" i="1"/>
  <c r="BJ79" i="1"/>
  <c r="BK90" i="1"/>
  <c r="BJ116" i="1"/>
  <c r="BL82" i="1"/>
  <c r="BJ29" i="1"/>
  <c r="BJ102" i="1"/>
  <c r="BL101" i="1"/>
  <c r="BL30" i="1"/>
  <c r="BL140" i="1"/>
  <c r="BL143" i="1"/>
  <c r="BJ154" i="1"/>
  <c r="BJ95" i="1"/>
  <c r="BJ132" i="1"/>
  <c r="BK150" i="1"/>
  <c r="BJ10" i="1"/>
  <c r="BK34" i="1"/>
  <c r="BL49" i="1"/>
  <c r="BL80" i="1"/>
  <c r="BL84" i="1"/>
  <c r="BL122" i="1"/>
  <c r="BL10" i="1"/>
  <c r="BL34" i="1"/>
  <c r="BL54" i="1"/>
  <c r="BL76" i="1"/>
  <c r="BJ145" i="1"/>
  <c r="BK141" i="1"/>
  <c r="BL102" i="1"/>
  <c r="BL29" i="1"/>
  <c r="BL83" i="1"/>
  <c r="BL12" i="1"/>
  <c r="BL125" i="1"/>
  <c r="BL56" i="1"/>
  <c r="BL48" i="1"/>
  <c r="BL70" i="1"/>
  <c r="BK127" i="1"/>
  <c r="BJ126" i="1"/>
  <c r="BL111" i="1"/>
  <c r="BJ45" i="1"/>
  <c r="BL78" i="1"/>
  <c r="BL129" i="1"/>
  <c r="BL134" i="1"/>
  <c r="BL68" i="1"/>
  <c r="BJ41" i="1"/>
  <c r="BL51" i="1"/>
  <c r="BL63" i="1"/>
  <c r="BK149" i="1"/>
  <c r="BJ50" i="1"/>
  <c r="BJ87" i="1"/>
  <c r="BL135" i="1"/>
  <c r="BK53" i="1"/>
  <c r="BJ63" i="1"/>
  <c r="BJ150" i="1"/>
  <c r="BL105" i="1"/>
  <c r="BL114" i="1"/>
  <c r="BL126" i="1"/>
  <c r="BJ143" i="1"/>
  <c r="BK157" i="1"/>
  <c r="BK104" i="1"/>
  <c r="BJ15" i="1"/>
  <c r="BJ111" i="1"/>
  <c r="BL44" i="1"/>
  <c r="BL40" i="1"/>
  <c r="BL43" i="1"/>
  <c r="BL58" i="1"/>
  <c r="BJ54" i="1"/>
  <c r="BK76" i="1"/>
  <c r="BK85" i="1"/>
  <c r="BL98" i="1"/>
  <c r="BL95" i="1"/>
  <c r="BK144" i="1"/>
  <c r="BL146" i="1"/>
  <c r="BL150" i="1"/>
  <c r="BL89" i="1"/>
  <c r="BL33" i="1"/>
  <c r="BK106" i="1"/>
  <c r="BL115" i="1"/>
  <c r="BK94" i="1"/>
  <c r="BL86" i="1"/>
  <c r="BJ83" i="1"/>
  <c r="BL123" i="1"/>
  <c r="BL35" i="1"/>
  <c r="BL36" i="1"/>
  <c r="BL81" i="1"/>
  <c r="BL142" i="1"/>
  <c r="BL120" i="1"/>
  <c r="BL133" i="1"/>
  <c r="BL155" i="1"/>
  <c r="BL79" i="1"/>
  <c r="BK124" i="1"/>
  <c r="BK46" i="1"/>
  <c r="BK139" i="1"/>
  <c r="BK101" i="1"/>
  <c r="BK57" i="1"/>
  <c r="BL118" i="1"/>
  <c r="BL67" i="1"/>
  <c r="BJ147" i="1"/>
  <c r="BL151" i="1"/>
  <c r="BL37" i="1"/>
  <c r="BJ104" i="1"/>
  <c r="BL41" i="1"/>
  <c r="BL42" i="1"/>
  <c r="BK43" i="1"/>
  <c r="BL45" i="1"/>
  <c r="BK60" i="1"/>
  <c r="BJ53" i="1"/>
  <c r="BL57" i="1"/>
  <c r="BL110" i="1"/>
  <c r="BL132" i="1"/>
  <c r="BJ123" i="1"/>
  <c r="BL156" i="1"/>
  <c r="BL104" i="1"/>
  <c r="BK45" i="1"/>
  <c r="BL53" i="1"/>
  <c r="BL65" i="1"/>
  <c r="BL96" i="1"/>
  <c r="BK64" i="1"/>
  <c r="BJ94" i="1"/>
  <c r="BK132" i="1"/>
  <c r="BL139" i="1"/>
  <c r="BL38" i="1"/>
  <c r="BL113" i="1"/>
  <c r="BL47" i="1"/>
  <c r="BL64" i="1"/>
  <c r="BJ142" i="1"/>
  <c r="BL144" i="1"/>
  <c r="BK108" i="1"/>
  <c r="BJ155" i="1"/>
  <c r="BL75" i="1"/>
  <c r="BL109" i="1"/>
  <c r="BL14" i="1"/>
  <c r="BK52" i="1"/>
  <c r="BJ76" i="1"/>
  <c r="BJ84" i="1"/>
  <c r="BK118" i="1"/>
  <c r="BJ9" i="1"/>
  <c r="BL9" i="1"/>
  <c r="BK115" i="1"/>
  <c r="BJ115" i="1"/>
  <c r="BJ81" i="1"/>
  <c r="BK81" i="1"/>
  <c r="BK40" i="1"/>
  <c r="BJ40" i="1"/>
  <c r="BK143" i="1"/>
  <c r="BK109" i="1"/>
  <c r="BJ109" i="1"/>
  <c r="BK96" i="1"/>
  <c r="BJ153" i="1"/>
  <c r="BK153" i="1"/>
  <c r="BK31" i="1"/>
  <c r="BJ31" i="1"/>
  <c r="BJ30" i="1"/>
  <c r="BK30" i="1"/>
  <c r="BL13" i="1"/>
  <c r="BJ112" i="1"/>
  <c r="BK112" i="1"/>
  <c r="BK37" i="1"/>
  <c r="BJ37" i="1"/>
  <c r="BJ114" i="1"/>
  <c r="BK114" i="1"/>
  <c r="BK41" i="1"/>
  <c r="BJ133" i="1"/>
  <c r="BK133" i="1"/>
  <c r="BL46" i="1"/>
  <c r="BK50" i="1"/>
  <c r="BJ36" i="1"/>
  <c r="BK36" i="1"/>
  <c r="BJ70" i="1"/>
  <c r="BK70" i="1"/>
  <c r="BL88" i="1"/>
  <c r="BJ120" i="1"/>
  <c r="BK10" i="1"/>
  <c r="BL136" i="1"/>
  <c r="BK155" i="1"/>
  <c r="BJ119" i="1"/>
  <c r="BK119" i="1"/>
  <c r="BK102" i="1"/>
  <c r="BK38" i="1"/>
  <c r="BK58" i="1"/>
  <c r="BL59" i="1"/>
  <c r="BL72" i="1"/>
  <c r="BK128" i="1"/>
  <c r="BJ134" i="1"/>
  <c r="BK145" i="1"/>
  <c r="BK80" i="1"/>
  <c r="BK56" i="1"/>
  <c r="BK35" i="1"/>
  <c r="BL15" i="1"/>
  <c r="BJ78" i="1"/>
  <c r="BL103" i="1"/>
  <c r="BL32" i="1"/>
  <c r="BL73" i="1"/>
  <c r="BK63" i="1"/>
  <c r="BK75" i="1"/>
  <c r="BL112" i="1"/>
  <c r="BL116" i="1"/>
  <c r="BK15" i="1"/>
  <c r="BK78" i="1"/>
  <c r="BJ127" i="1"/>
  <c r="BJ13" i="1"/>
  <c r="BL152" i="1"/>
  <c r="BL85" i="1"/>
  <c r="BK116" i="1"/>
  <c r="BK100" i="1"/>
  <c r="BK105" i="1"/>
  <c r="BL62" i="1"/>
  <c r="BK111" i="1"/>
  <c r="BJ34" i="1"/>
  <c r="BK72" i="1"/>
  <c r="BL74" i="1"/>
  <c r="BL91" i="1"/>
  <c r="BL90" i="1"/>
  <c r="BL106" i="1"/>
  <c r="BL127" i="1"/>
  <c r="BK13" i="1"/>
  <c r="BJ14" i="1"/>
  <c r="BL60" i="1"/>
  <c r="BK55" i="1"/>
  <c r="BK83" i="1"/>
  <c r="BK91" i="1"/>
  <c r="BK131" i="1"/>
  <c r="BL119" i="1"/>
  <c r="BL107" i="1"/>
  <c r="BK147" i="1"/>
  <c r="BK121" i="1"/>
  <c r="BL50" i="1"/>
  <c r="BL55" i="1"/>
  <c r="BL93" i="1"/>
  <c r="BL94" i="1"/>
  <c r="BL130" i="1"/>
  <c r="BL124" i="1"/>
  <c r="BL137" i="1"/>
  <c r="BL148" i="1"/>
  <c r="BK49" i="1"/>
  <c r="BL52" i="1"/>
  <c r="BK88" i="1"/>
  <c r="BL92" i="1"/>
  <c r="BK93" i="1"/>
  <c r="BL131" i="1"/>
  <c r="BL128" i="1"/>
  <c r="BL145" i="1"/>
  <c r="BJ121" i="1"/>
  <c r="BJ137" i="1"/>
  <c r="BL153" i="1"/>
  <c r="BK146" i="1"/>
  <c r="BK158" i="1"/>
  <c r="BK123" i="1"/>
  <c r="BK142" i="1"/>
  <c r="BL121" i="1"/>
  <c r="BK136" i="1"/>
  <c r="BL108" i="1"/>
  <c r="BL149" i="1"/>
  <c r="BL158" i="1"/>
  <c r="BJ38" i="1"/>
  <c r="BK39" i="1"/>
  <c r="BJ39" i="1"/>
  <c r="BK32" i="1"/>
  <c r="BJ32" i="1"/>
  <c r="BJ33" i="1"/>
  <c r="BK33" i="1"/>
  <c r="BK51" i="1"/>
  <c r="BJ51" i="1"/>
  <c r="BK12" i="1"/>
  <c r="BJ135" i="1"/>
  <c r="BK135" i="1"/>
  <c r="BK140" i="1"/>
  <c r="BJ140" i="1"/>
  <c r="BK9" i="1"/>
  <c r="BJ148" i="1"/>
  <c r="BK148" i="1"/>
  <c r="BK82" i="1"/>
  <c r="BJ82" i="1"/>
  <c r="BK95" i="1"/>
  <c r="BK62" i="1"/>
  <c r="BJ47" i="1"/>
  <c r="BK47" i="1"/>
  <c r="BK79" i="1"/>
  <c r="BJ65" i="1"/>
  <c r="BK65" i="1"/>
  <c r="BK110" i="1"/>
  <c r="BJ110" i="1"/>
  <c r="BJ105" i="1"/>
  <c r="BK44" i="1"/>
  <c r="BJ44" i="1"/>
  <c r="BK126" i="1"/>
  <c r="BJ129" i="1"/>
  <c r="BK129" i="1"/>
  <c r="BK125" i="1"/>
  <c r="BJ125" i="1"/>
  <c r="BK154" i="1"/>
  <c r="BJ156" i="1"/>
  <c r="BK156" i="1"/>
  <c r="BK71" i="1"/>
  <c r="BJ48" i="1"/>
  <c r="BK48" i="1"/>
  <c r="BK74" i="1"/>
  <c r="BJ74" i="1"/>
  <c r="BK92" i="1"/>
  <c r="BJ92" i="1"/>
  <c r="BK103" i="1"/>
  <c r="BJ103" i="1"/>
  <c r="BK42" i="1"/>
  <c r="BJ42" i="1"/>
  <c r="BJ67" i="1"/>
  <c r="BK67" i="1"/>
  <c r="BK113" i="1"/>
  <c r="BJ113" i="1"/>
  <c r="BJ43" i="1"/>
  <c r="BK84" i="1"/>
  <c r="BJ98" i="1"/>
  <c r="BK98" i="1"/>
  <c r="BK130" i="1"/>
  <c r="BJ130" i="1"/>
  <c r="BK120" i="1"/>
  <c r="BJ122" i="1"/>
  <c r="BK122" i="1"/>
  <c r="BK107" i="1"/>
  <c r="BJ107" i="1"/>
  <c r="BJ101" i="1"/>
  <c r="BJ68" i="1"/>
  <c r="BK68" i="1"/>
  <c r="BJ86" i="1"/>
  <c r="BK86" i="1"/>
  <c r="BK14" i="1"/>
  <c r="BK29" i="1"/>
  <c r="BK59" i="1"/>
  <c r="BJ59" i="1"/>
  <c r="BK54" i="1"/>
  <c r="BJ73" i="1"/>
  <c r="BK73" i="1"/>
  <c r="BK87" i="1"/>
  <c r="BJ89" i="1"/>
  <c r="BK89" i="1"/>
  <c r="BK138" i="1"/>
  <c r="BJ138" i="1"/>
  <c r="BK134" i="1"/>
  <c r="BJ11" i="1"/>
  <c r="BK11" i="1"/>
  <c r="BK151" i="1"/>
  <c r="BJ151" i="1"/>
  <c r="BJ46" i="1"/>
  <c r="BJ72" i="1"/>
  <c r="BJ55" i="1"/>
  <c r="BJ80" i="1"/>
  <c r="BJ96" i="1"/>
  <c r="BJ88" i="1"/>
  <c r="BJ60" i="1"/>
  <c r="BJ52" i="1"/>
  <c r="BJ75" i="1"/>
  <c r="BJ85" i="1"/>
  <c r="BJ64" i="1"/>
  <c r="BJ93" i="1"/>
  <c r="BJ131" i="1"/>
  <c r="BJ139" i="1"/>
  <c r="BJ118" i="1"/>
  <c r="BJ146" i="1"/>
  <c r="BJ108" i="1"/>
  <c r="BJ152" i="1"/>
  <c r="BJ56" i="1"/>
  <c r="BJ49" i="1"/>
  <c r="BJ57" i="1"/>
  <c r="BJ91" i="1"/>
  <c r="BJ90" i="1"/>
  <c r="BJ106" i="1"/>
  <c r="BJ128" i="1"/>
  <c r="BJ144" i="1"/>
  <c r="BJ141" i="1"/>
  <c r="BJ136" i="1"/>
  <c r="BJ149" i="1"/>
  <c r="BJ157" i="1"/>
  <c r="U9" i="9"/>
  <c r="BX165" i="1" s="1"/>
  <c r="W8" i="9"/>
  <c r="BW167" i="1" s="1"/>
  <c r="T9" i="9"/>
  <c r="T8" i="9"/>
  <c r="T7" i="9"/>
  <c r="T6" i="9"/>
  <c r="T5" i="9"/>
  <c r="T4" i="9"/>
  <c r="S4" i="9"/>
  <c r="X4" i="9" s="1"/>
  <c r="BS168" i="1" s="1"/>
  <c r="S5" i="9"/>
  <c r="Z5" i="9" s="1"/>
  <c r="BT170" i="1" s="1"/>
  <c r="S6" i="9"/>
  <c r="Z6" i="9" s="1"/>
  <c r="BU170" i="1" s="1"/>
  <c r="S7" i="9"/>
  <c r="V7" i="9" s="1"/>
  <c r="BV166" i="1" s="1"/>
  <c r="S8" i="9"/>
  <c r="Y8" i="9" s="1"/>
  <c r="BW169" i="1" s="1"/>
  <c r="S9" i="9"/>
  <c r="X9" i="9" s="1"/>
  <c r="BX168" i="1" s="1"/>
  <c r="BR1" i="1"/>
  <c r="BR39" i="1" s="1"/>
  <c r="BD66" i="1"/>
  <c r="BE66" i="1"/>
  <c r="BF66" i="1"/>
  <c r="BG66" i="1"/>
  <c r="BH66" i="1"/>
  <c r="BI66" i="1"/>
  <c r="F4" i="9"/>
  <c r="G4" i="9" s="1"/>
  <c r="BN165" i="1" s="1"/>
  <c r="F5" i="9"/>
  <c r="F6" i="9"/>
  <c r="L6" i="9" s="1"/>
  <c r="BP170" i="1" s="1"/>
  <c r="F7" i="9"/>
  <c r="J7" i="9" s="1"/>
  <c r="BQ168" i="1" s="1"/>
  <c r="BR85" i="1" l="1"/>
  <c r="BR93" i="1"/>
  <c r="BR133" i="1"/>
  <c r="BR155" i="1"/>
  <c r="BR60" i="1"/>
  <c r="BR81" i="1"/>
  <c r="BR137" i="1"/>
  <c r="BR132" i="1"/>
  <c r="BR32" i="1"/>
  <c r="BR72" i="1"/>
  <c r="BR127" i="1"/>
  <c r="BR115" i="1"/>
  <c r="BR118" i="1"/>
  <c r="BR91" i="1"/>
  <c r="BR84" i="1"/>
  <c r="BR71" i="1"/>
  <c r="BR95" i="1"/>
  <c r="BR29" i="1"/>
  <c r="BR42" i="1"/>
  <c r="BR54" i="1"/>
  <c r="BR121" i="1"/>
  <c r="BR139" i="1"/>
  <c r="BR14" i="1"/>
  <c r="BR52" i="1"/>
  <c r="BR15" i="1"/>
  <c r="BR34" i="1"/>
  <c r="BR153" i="1"/>
  <c r="BR75" i="1"/>
  <c r="BR87" i="1"/>
  <c r="BR80" i="1"/>
  <c r="BR126" i="1"/>
  <c r="BR49" i="1"/>
  <c r="BR56" i="1"/>
  <c r="BR57" i="1"/>
  <c r="BR10" i="1"/>
  <c r="BR146" i="1"/>
  <c r="BR113" i="1"/>
  <c r="BR154" i="1"/>
  <c r="BR94" i="1"/>
  <c r="BR9" i="1"/>
  <c r="BR46" i="1"/>
  <c r="BR103" i="1"/>
  <c r="BR151" i="1"/>
  <c r="BR13" i="1"/>
  <c r="BR141" i="1"/>
  <c r="BR138" i="1"/>
  <c r="BR78" i="1"/>
  <c r="BR158" i="1"/>
  <c r="BR157" i="1"/>
  <c r="BR116" i="1"/>
  <c r="BR65" i="1"/>
  <c r="BR63" i="1"/>
  <c r="BR110" i="1"/>
  <c r="BR156" i="1"/>
  <c r="BR125" i="1"/>
  <c r="BR144" i="1"/>
  <c r="BR129" i="1"/>
  <c r="BR135" i="1"/>
  <c r="BR70" i="1"/>
  <c r="BR58" i="1"/>
  <c r="BR128" i="1"/>
  <c r="BR53" i="1"/>
  <c r="BR51" i="1"/>
  <c r="BR59" i="1"/>
  <c r="BR50" i="1"/>
  <c r="BR35" i="1"/>
  <c r="BR140" i="1"/>
  <c r="BR145" i="1"/>
  <c r="BR47" i="1"/>
  <c r="BR30" i="1"/>
  <c r="BR86" i="1"/>
  <c r="BR40" i="1"/>
  <c r="BR150" i="1"/>
  <c r="BR149" i="1"/>
  <c r="BR11" i="1"/>
  <c r="BR143" i="1"/>
  <c r="BR136" i="1"/>
  <c r="BR114" i="1"/>
  <c r="BR130" i="1"/>
  <c r="BR45" i="1"/>
  <c r="BR109" i="1"/>
  <c r="BR112" i="1"/>
  <c r="BR33" i="1"/>
  <c r="BR89" i="1"/>
  <c r="BR104" i="1"/>
  <c r="BR105" i="1"/>
  <c r="BR98" i="1"/>
  <c r="BR122" i="1"/>
  <c r="BR76" i="1"/>
  <c r="BR83" i="1"/>
  <c r="BR74" i="1"/>
  <c r="BR148" i="1"/>
  <c r="BR73" i="1"/>
  <c r="BR82" i="1"/>
  <c r="BR38" i="1"/>
  <c r="BR31" i="1"/>
  <c r="BR43" i="1"/>
  <c r="BR92" i="1"/>
  <c r="BR123" i="1"/>
  <c r="BR107" i="1"/>
  <c r="BR37" i="1"/>
  <c r="BR102" i="1"/>
  <c r="BR111" i="1"/>
  <c r="BR36" i="1"/>
  <c r="BR67" i="1"/>
  <c r="BR48" i="1"/>
  <c r="BR100" i="1"/>
  <c r="BR90" i="1"/>
  <c r="BR152" i="1"/>
  <c r="BR12" i="1"/>
  <c r="BR142" i="1"/>
  <c r="BR68" i="1"/>
  <c r="BR124" i="1"/>
  <c r="BR119" i="1"/>
  <c r="BR120" i="1"/>
  <c r="BR101" i="1"/>
  <c r="BR44" i="1"/>
  <c r="BR55" i="1"/>
  <c r="BR96" i="1"/>
  <c r="BR134" i="1"/>
  <c r="BR147" i="1"/>
  <c r="BR106" i="1"/>
  <c r="BR79" i="1"/>
  <c r="BR108" i="1"/>
  <c r="BR64" i="1"/>
  <c r="BR41" i="1"/>
  <c r="BR131" i="1"/>
  <c r="BR88" i="1"/>
  <c r="BR62" i="1"/>
  <c r="V8" i="9"/>
  <c r="BW166" i="1" s="1"/>
  <c r="U8" i="9"/>
  <c r="BW165" i="1" s="1"/>
  <c r="X8" i="9"/>
  <c r="BW168" i="1" s="1"/>
  <c r="Z8" i="9"/>
  <c r="BW170" i="1" s="1"/>
  <c r="X6" i="9"/>
  <c r="BU168" i="1" s="1"/>
  <c r="X5" i="9"/>
  <c r="BT168" i="1" s="1"/>
  <c r="H6" i="9"/>
  <c r="BP166" i="1" s="1"/>
  <c r="V4" i="9"/>
  <c r="BS166" i="1" s="1"/>
  <c r="K6" i="9"/>
  <c r="BP169" i="1" s="1"/>
  <c r="Y4" i="9"/>
  <c r="BS169" i="1" s="1"/>
  <c r="U6" i="9"/>
  <c r="BU165" i="1" s="1"/>
  <c r="W9" i="9"/>
  <c r="BX167" i="1" s="1"/>
  <c r="J6" i="9"/>
  <c r="BP168" i="1" s="1"/>
  <c r="Y5" i="9"/>
  <c r="BT169" i="1" s="1"/>
  <c r="V9" i="9"/>
  <c r="BX166" i="1" s="1"/>
  <c r="W5" i="9"/>
  <c r="BT167" i="1" s="1"/>
  <c r="Z4" i="9"/>
  <c r="BS170" i="1" s="1"/>
  <c r="U4" i="9"/>
  <c r="BS165" i="1" s="1"/>
  <c r="Y6" i="9"/>
  <c r="BU169" i="1" s="1"/>
  <c r="Z9" i="9"/>
  <c r="BX170" i="1" s="1"/>
  <c r="G6" i="9"/>
  <c r="BP165" i="1" s="1"/>
  <c r="J4" i="9"/>
  <c r="BN168" i="1" s="1"/>
  <c r="K7" i="9"/>
  <c r="BQ169" i="1" s="1"/>
  <c r="W4" i="9"/>
  <c r="BS167" i="1" s="1"/>
  <c r="W6" i="9"/>
  <c r="BU167" i="1" s="1"/>
  <c r="Y9" i="9"/>
  <c r="BX169" i="1" s="1"/>
  <c r="V6" i="9"/>
  <c r="BU166" i="1" s="1"/>
  <c r="BJ66" i="1"/>
  <c r="H5" i="9"/>
  <c r="BO166" i="1" s="1"/>
  <c r="J5" i="9"/>
  <c r="BO168" i="1" s="1"/>
  <c r="K4" i="9"/>
  <c r="BN169" i="1" s="1"/>
  <c r="I4" i="9"/>
  <c r="BN167" i="1" s="1"/>
  <c r="L4" i="9"/>
  <c r="BN170" i="1" s="1"/>
  <c r="W7" i="9"/>
  <c r="BV167" i="1" s="1"/>
  <c r="X7" i="9"/>
  <c r="BV168" i="1" s="1"/>
  <c r="Z7" i="9"/>
  <c r="BV170" i="1" s="1"/>
  <c r="Y7" i="9"/>
  <c r="BV169" i="1" s="1"/>
  <c r="U7" i="9"/>
  <c r="BV165" i="1" s="1"/>
  <c r="V5" i="9"/>
  <c r="BT166" i="1" s="1"/>
  <c r="U5" i="9"/>
  <c r="BT165" i="1" s="1"/>
  <c r="BL66" i="1"/>
  <c r="L7" i="9"/>
  <c r="BQ170" i="1" s="1"/>
  <c r="H7" i="9"/>
  <c r="BQ166" i="1" s="1"/>
  <c r="G7" i="9"/>
  <c r="BQ165" i="1" s="1"/>
  <c r="I7" i="9"/>
  <c r="BQ167" i="1" s="1"/>
  <c r="L5" i="9"/>
  <c r="BO170" i="1" s="1"/>
  <c r="G5" i="9"/>
  <c r="BO165" i="1" s="1"/>
  <c r="I5" i="9"/>
  <c r="BO167" i="1" s="1"/>
  <c r="BK66" i="1"/>
  <c r="BR66" i="1" s="1"/>
  <c r="K5" i="9"/>
  <c r="BO169" i="1" s="1"/>
  <c r="I6" i="9"/>
  <c r="BP167" i="1" s="1"/>
  <c r="H4" i="9"/>
  <c r="BN166" i="1" s="1"/>
  <c r="E10" i="8"/>
  <c r="BN10" i="1" l="1"/>
  <c r="BN86" i="1"/>
  <c r="BN50" i="1"/>
  <c r="BX146" i="1"/>
  <c r="BN14" i="1"/>
  <c r="BN15" i="1"/>
  <c r="BN112" i="1"/>
  <c r="BN149" i="1"/>
  <c r="BN36" i="1"/>
  <c r="BN59" i="1"/>
  <c r="BN83" i="1"/>
  <c r="BX33" i="1"/>
  <c r="BN82" i="1"/>
  <c r="BN13" i="1"/>
  <c r="BN132" i="1"/>
  <c r="BN158" i="1"/>
  <c r="BN44" i="1"/>
  <c r="BN75" i="1"/>
  <c r="BN32" i="1"/>
  <c r="BN139" i="1"/>
  <c r="BN146" i="1"/>
  <c r="BN85" i="1"/>
  <c r="BN91" i="1"/>
  <c r="BN137" i="1"/>
  <c r="BN64" i="1"/>
  <c r="BN128" i="1"/>
  <c r="BN116" i="1"/>
  <c r="BX51" i="1"/>
  <c r="BN57" i="1"/>
  <c r="BX134" i="1"/>
  <c r="BN111" i="1"/>
  <c r="BX138" i="1"/>
  <c r="BX116" i="1"/>
  <c r="BN125" i="1"/>
  <c r="BN94" i="1"/>
  <c r="BN93" i="1"/>
  <c r="BN37" i="1"/>
  <c r="BN53" i="1"/>
  <c r="BX12" i="1"/>
  <c r="BN87" i="1"/>
  <c r="BN123" i="1"/>
  <c r="BN135" i="1"/>
  <c r="BN101" i="1"/>
  <c r="BN103" i="1"/>
  <c r="BN148" i="1"/>
  <c r="BN58" i="1"/>
  <c r="BN51" i="1"/>
  <c r="BN109" i="1"/>
  <c r="BN157" i="1"/>
  <c r="BN76" i="1"/>
  <c r="BN65" i="1"/>
  <c r="BX38" i="1"/>
  <c r="BN33" i="1"/>
  <c r="BN147" i="1"/>
  <c r="BN155" i="1"/>
  <c r="BN145" i="1"/>
  <c r="BX9" i="1"/>
  <c r="BN45" i="1"/>
  <c r="BN89" i="1"/>
  <c r="BN118" i="1"/>
  <c r="BN11" i="1"/>
  <c r="BX149" i="1"/>
  <c r="BN63" i="1"/>
  <c r="BN100" i="1"/>
  <c r="BN141" i="1"/>
  <c r="BN154" i="1"/>
  <c r="BX122" i="1"/>
  <c r="BX80" i="1"/>
  <c r="BX95" i="1"/>
  <c r="BX57" i="1"/>
  <c r="BX37" i="1"/>
  <c r="BX83" i="1"/>
  <c r="BX41" i="1"/>
  <c r="BX105" i="1"/>
  <c r="BX76" i="1"/>
  <c r="BX43" i="1"/>
  <c r="BX65" i="1"/>
  <c r="BX71" i="1"/>
  <c r="BX101" i="1"/>
  <c r="BX87" i="1"/>
  <c r="BX157" i="1"/>
  <c r="BW154" i="1"/>
  <c r="BW140" i="1"/>
  <c r="BW142" i="1"/>
  <c r="BW123" i="1"/>
  <c r="BW158" i="1"/>
  <c r="BW137" i="1"/>
  <c r="BW146" i="1"/>
  <c r="BW149" i="1"/>
  <c r="BW11" i="1"/>
  <c r="BW126" i="1"/>
  <c r="BW93" i="1"/>
  <c r="BW84" i="1"/>
  <c r="BW53" i="1"/>
  <c r="BW49" i="1"/>
  <c r="BW143" i="1"/>
  <c r="BW132" i="1"/>
  <c r="BW95" i="1"/>
  <c r="BW85" i="1"/>
  <c r="BW152" i="1"/>
  <c r="BW151" i="1"/>
  <c r="BW150" i="1"/>
  <c r="BW141" i="1"/>
  <c r="BW122" i="1"/>
  <c r="BW121" i="1"/>
  <c r="BW88" i="1"/>
  <c r="BW76" i="1"/>
  <c r="BW50" i="1"/>
  <c r="BW36" i="1"/>
  <c r="BW62" i="1"/>
  <c r="BW80" i="1"/>
  <c r="BW48" i="1"/>
  <c r="BW46" i="1"/>
  <c r="BW42" i="1"/>
  <c r="BW68" i="1"/>
  <c r="BW111" i="1"/>
  <c r="BW147" i="1"/>
  <c r="BW108" i="1"/>
  <c r="BW125" i="1"/>
  <c r="BW130" i="1"/>
  <c r="BW94" i="1"/>
  <c r="BW87" i="1"/>
  <c r="BW75" i="1"/>
  <c r="BW148" i="1"/>
  <c r="BW10" i="1"/>
  <c r="BW33" i="1"/>
  <c r="BW9" i="1"/>
  <c r="BW131" i="1"/>
  <c r="BW29" i="1"/>
  <c r="BW115" i="1"/>
  <c r="BW104" i="1"/>
  <c r="BW101" i="1"/>
  <c r="BW155" i="1"/>
  <c r="BW136" i="1"/>
  <c r="BW78" i="1"/>
  <c r="BW67" i="1"/>
  <c r="BW156" i="1"/>
  <c r="BW107" i="1"/>
  <c r="BW13" i="1"/>
  <c r="BW124" i="1"/>
  <c r="BW12" i="1"/>
  <c r="BW15" i="1"/>
  <c r="BW129" i="1"/>
  <c r="BW89" i="1"/>
  <c r="BW96" i="1"/>
  <c r="BW51" i="1"/>
  <c r="BW105" i="1"/>
  <c r="BW112" i="1"/>
  <c r="BW64" i="1"/>
  <c r="BW45" i="1"/>
  <c r="BW90" i="1"/>
  <c r="BW74" i="1"/>
  <c r="BW135" i="1"/>
  <c r="BW63" i="1"/>
  <c r="BW73" i="1"/>
  <c r="BW35" i="1"/>
  <c r="BW38" i="1"/>
  <c r="BW118" i="1"/>
  <c r="BW37" i="1"/>
  <c r="BW139" i="1"/>
  <c r="BW65" i="1"/>
  <c r="BW39" i="1"/>
  <c r="BW81" i="1"/>
  <c r="BW83" i="1"/>
  <c r="BW43" i="1"/>
  <c r="BW102" i="1"/>
  <c r="BW54" i="1"/>
  <c r="BW153" i="1"/>
  <c r="BW127" i="1"/>
  <c r="BW92" i="1"/>
  <c r="BW47" i="1"/>
  <c r="BW44" i="1"/>
  <c r="BW116" i="1"/>
  <c r="BW52" i="1"/>
  <c r="BW103" i="1"/>
  <c r="BW133" i="1"/>
  <c r="BW34" i="1"/>
  <c r="BW57" i="1"/>
  <c r="BW32" i="1"/>
  <c r="BW157" i="1"/>
  <c r="BW128" i="1"/>
  <c r="BW82" i="1"/>
  <c r="BW55" i="1"/>
  <c r="BW71" i="1"/>
  <c r="BW138" i="1"/>
  <c r="BW144" i="1"/>
  <c r="BW56" i="1"/>
  <c r="BW79" i="1"/>
  <c r="BW110" i="1"/>
  <c r="BW40" i="1"/>
  <c r="BW31" i="1"/>
  <c r="BW30" i="1"/>
  <c r="BW109" i="1"/>
  <c r="BW60" i="1"/>
  <c r="BW91" i="1"/>
  <c r="BW72" i="1"/>
  <c r="BW145" i="1"/>
  <c r="BW120" i="1"/>
  <c r="BW86" i="1"/>
  <c r="BW134" i="1"/>
  <c r="BW113" i="1"/>
  <c r="BW98" i="1"/>
  <c r="BW114" i="1"/>
  <c r="BW100" i="1"/>
  <c r="BW106" i="1"/>
  <c r="BW58" i="1"/>
  <c r="BW119" i="1"/>
  <c r="BW70" i="1"/>
  <c r="BW14" i="1"/>
  <c r="BW59" i="1"/>
  <c r="BW41" i="1"/>
  <c r="BX79" i="1"/>
  <c r="BX35" i="1"/>
  <c r="BX100" i="1"/>
  <c r="BX137" i="1"/>
  <c r="BX110" i="1"/>
  <c r="BX55" i="1"/>
  <c r="BX135" i="1"/>
  <c r="BX158" i="1"/>
  <c r="BX36" i="1"/>
  <c r="BX102" i="1"/>
  <c r="BX39" i="1"/>
  <c r="BX151" i="1"/>
  <c r="BT9" i="1"/>
  <c r="BT138" i="1"/>
  <c r="BT127" i="1"/>
  <c r="BT155" i="1"/>
  <c r="BT150" i="1"/>
  <c r="BT133" i="1"/>
  <c r="BT136" i="1"/>
  <c r="BT122" i="1"/>
  <c r="BT12" i="1"/>
  <c r="BT94" i="1"/>
  <c r="BT89" i="1"/>
  <c r="BT64" i="1"/>
  <c r="BT158" i="1"/>
  <c r="BT156" i="1"/>
  <c r="BT10" i="1"/>
  <c r="BT125" i="1"/>
  <c r="BT144" i="1"/>
  <c r="BT135" i="1"/>
  <c r="BT70" i="1"/>
  <c r="BT52" i="1"/>
  <c r="BT58" i="1"/>
  <c r="BT153" i="1"/>
  <c r="BT134" i="1"/>
  <c r="BT129" i="1"/>
  <c r="BT142" i="1"/>
  <c r="BT15" i="1"/>
  <c r="BT90" i="1"/>
  <c r="BT126" i="1"/>
  <c r="BT100" i="1"/>
  <c r="BT57" i="1"/>
  <c r="BT51" i="1"/>
  <c r="BT45" i="1"/>
  <c r="BT34" i="1"/>
  <c r="BT119" i="1"/>
  <c r="BT118" i="1"/>
  <c r="BT145" i="1"/>
  <c r="BT81" i="1"/>
  <c r="BT79" i="1"/>
  <c r="BT50" i="1"/>
  <c r="BT47" i="1"/>
  <c r="BT30" i="1"/>
  <c r="BT86" i="1"/>
  <c r="BT40" i="1"/>
  <c r="BT105" i="1"/>
  <c r="BT102" i="1"/>
  <c r="BT137" i="1"/>
  <c r="BT11" i="1"/>
  <c r="BT143" i="1"/>
  <c r="BT132" i="1"/>
  <c r="BT141" i="1"/>
  <c r="BT149" i="1"/>
  <c r="BT65" i="1"/>
  <c r="BT80" i="1"/>
  <c r="BT76" i="1"/>
  <c r="BT49" i="1"/>
  <c r="BT148" i="1"/>
  <c r="BT95" i="1"/>
  <c r="BT131" i="1"/>
  <c r="BT146" i="1"/>
  <c r="BT120" i="1"/>
  <c r="BT88" i="1"/>
  <c r="BT87" i="1"/>
  <c r="BT91" i="1"/>
  <c r="BT41" i="1"/>
  <c r="BT62" i="1"/>
  <c r="BT98" i="1"/>
  <c r="BT113" i="1"/>
  <c r="BT46" i="1"/>
  <c r="BT44" i="1"/>
  <c r="BT147" i="1"/>
  <c r="BT63" i="1"/>
  <c r="BT73" i="1"/>
  <c r="BT108" i="1"/>
  <c r="BT121" i="1"/>
  <c r="BT130" i="1"/>
  <c r="BT110" i="1"/>
  <c r="BT84" i="1"/>
  <c r="BT93" i="1"/>
  <c r="BT83" i="1"/>
  <c r="BT154" i="1"/>
  <c r="BT140" i="1"/>
  <c r="BT96" i="1"/>
  <c r="BT29" i="1"/>
  <c r="BT109" i="1"/>
  <c r="BT104" i="1"/>
  <c r="BT112" i="1"/>
  <c r="BT33" i="1"/>
  <c r="BT39" i="1"/>
  <c r="BT92" i="1"/>
  <c r="BT75" i="1"/>
  <c r="BT116" i="1"/>
  <c r="BT74" i="1"/>
  <c r="BT103" i="1"/>
  <c r="BT107" i="1"/>
  <c r="BT13" i="1"/>
  <c r="BT124" i="1"/>
  <c r="BT123" i="1"/>
  <c r="BT82" i="1"/>
  <c r="BT157" i="1"/>
  <c r="BT68" i="1"/>
  <c r="BT38" i="1"/>
  <c r="BT78" i="1"/>
  <c r="BT106" i="1"/>
  <c r="BT151" i="1"/>
  <c r="BT31" i="1"/>
  <c r="BT60" i="1"/>
  <c r="BT53" i="1"/>
  <c r="BT48" i="1"/>
  <c r="BT59" i="1"/>
  <c r="BT71" i="1"/>
  <c r="BT43" i="1"/>
  <c r="BT32" i="1"/>
  <c r="BT139" i="1"/>
  <c r="BT85" i="1"/>
  <c r="BT36" i="1"/>
  <c r="BT72" i="1"/>
  <c r="BT128" i="1"/>
  <c r="BT35" i="1"/>
  <c r="BT114" i="1"/>
  <c r="BT101" i="1"/>
  <c r="BT14" i="1"/>
  <c r="BT111" i="1"/>
  <c r="BT67" i="1"/>
  <c r="BT152" i="1"/>
  <c r="BT56" i="1"/>
  <c r="BT115" i="1"/>
  <c r="BT37" i="1"/>
  <c r="BT54" i="1"/>
  <c r="BT42" i="1"/>
  <c r="BT55" i="1"/>
  <c r="BX98" i="1"/>
  <c r="BX154" i="1"/>
  <c r="BX152" i="1"/>
  <c r="BN151" i="1"/>
  <c r="BN49" i="1"/>
  <c r="BN70" i="1"/>
  <c r="BN92" i="1"/>
  <c r="BX96" i="1"/>
  <c r="BX34" i="1"/>
  <c r="BX64" i="1"/>
  <c r="BX104" i="1"/>
  <c r="BX88" i="1"/>
  <c r="BN67" i="1"/>
  <c r="BN127" i="1"/>
  <c r="BN115" i="1"/>
  <c r="BN106" i="1"/>
  <c r="BX119" i="1"/>
  <c r="BX63" i="1"/>
  <c r="BX112" i="1"/>
  <c r="BX67" i="1"/>
  <c r="BN105" i="1"/>
  <c r="BN42" i="1"/>
  <c r="BN153" i="1"/>
  <c r="BN143" i="1"/>
  <c r="BX40" i="1"/>
  <c r="BX133" i="1"/>
  <c r="BX140" i="1"/>
  <c r="BX111" i="1"/>
  <c r="BN73" i="1"/>
  <c r="BN30" i="1"/>
  <c r="BN84" i="1"/>
  <c r="BX50" i="1"/>
  <c r="BX123" i="1"/>
  <c r="BX143" i="1"/>
  <c r="BX145" i="1"/>
  <c r="BN88" i="1"/>
  <c r="BN48" i="1"/>
  <c r="BN122" i="1"/>
  <c r="BN60" i="1"/>
  <c r="BX129" i="1"/>
  <c r="BX52" i="1"/>
  <c r="BX126" i="1"/>
  <c r="BX148" i="1"/>
  <c r="BN56" i="1"/>
  <c r="BN156" i="1"/>
  <c r="BN80" i="1"/>
  <c r="BN119" i="1"/>
  <c r="BN81" i="1"/>
  <c r="BN131" i="1"/>
  <c r="BX14" i="1"/>
  <c r="BX142" i="1"/>
  <c r="BX74" i="1"/>
  <c r="BX32" i="1"/>
  <c r="BX89" i="1"/>
  <c r="BX147" i="1"/>
  <c r="BX46" i="1"/>
  <c r="BX56" i="1"/>
  <c r="BX125" i="1"/>
  <c r="BQ156" i="1"/>
  <c r="BQ147" i="1"/>
  <c r="BQ119" i="1"/>
  <c r="BQ139" i="1"/>
  <c r="BQ130" i="1"/>
  <c r="BQ151" i="1"/>
  <c r="BQ13" i="1"/>
  <c r="BQ9" i="1"/>
  <c r="BQ141" i="1"/>
  <c r="BQ129" i="1"/>
  <c r="BQ127" i="1"/>
  <c r="BQ90" i="1"/>
  <c r="BQ98" i="1"/>
  <c r="BQ74" i="1"/>
  <c r="BQ155" i="1"/>
  <c r="BQ128" i="1"/>
  <c r="BQ67" i="1"/>
  <c r="BQ64" i="1"/>
  <c r="BQ59" i="1"/>
  <c r="BQ29" i="1"/>
  <c r="BQ158" i="1"/>
  <c r="BQ157" i="1"/>
  <c r="BQ133" i="1"/>
  <c r="BQ146" i="1"/>
  <c r="BQ116" i="1"/>
  <c r="BQ10" i="1"/>
  <c r="BQ12" i="1"/>
  <c r="BQ110" i="1"/>
  <c r="BQ80" i="1"/>
  <c r="BQ52" i="1"/>
  <c r="BQ58" i="1"/>
  <c r="BQ113" i="1"/>
  <c r="BQ38" i="1"/>
  <c r="BQ118" i="1"/>
  <c r="BQ144" i="1"/>
  <c r="BQ79" i="1"/>
  <c r="BQ53" i="1"/>
  <c r="BQ51" i="1"/>
  <c r="BQ56" i="1"/>
  <c r="BQ39" i="1"/>
  <c r="BQ145" i="1"/>
  <c r="BQ154" i="1"/>
  <c r="BQ134" i="1"/>
  <c r="BQ140" i="1"/>
  <c r="BQ81" i="1"/>
  <c r="BQ50" i="1"/>
  <c r="BQ35" i="1"/>
  <c r="BQ150" i="1"/>
  <c r="BQ149" i="1"/>
  <c r="BQ137" i="1"/>
  <c r="BQ132" i="1"/>
  <c r="BQ100" i="1"/>
  <c r="BQ40" i="1"/>
  <c r="BQ111" i="1"/>
  <c r="BQ106" i="1"/>
  <c r="BQ60" i="1"/>
  <c r="BQ41" i="1"/>
  <c r="BQ14" i="1"/>
  <c r="BQ121" i="1"/>
  <c r="BQ153" i="1"/>
  <c r="BQ94" i="1"/>
  <c r="BQ96" i="1"/>
  <c r="BQ93" i="1"/>
  <c r="BQ131" i="1"/>
  <c r="BQ76" i="1"/>
  <c r="BQ152" i="1"/>
  <c r="BQ136" i="1"/>
  <c r="BQ78" i="1"/>
  <c r="BQ46" i="1"/>
  <c r="BQ120" i="1"/>
  <c r="BQ89" i="1"/>
  <c r="BQ88" i="1"/>
  <c r="BQ87" i="1"/>
  <c r="BQ91" i="1"/>
  <c r="BQ70" i="1"/>
  <c r="BQ65" i="1"/>
  <c r="BQ114" i="1"/>
  <c r="BQ62" i="1"/>
  <c r="BQ84" i="1"/>
  <c r="BQ105" i="1"/>
  <c r="BQ47" i="1"/>
  <c r="BQ45" i="1"/>
  <c r="BQ34" i="1"/>
  <c r="BQ109" i="1"/>
  <c r="BQ104" i="1"/>
  <c r="BQ122" i="1"/>
  <c r="BQ143" i="1"/>
  <c r="BQ95" i="1"/>
  <c r="BQ126" i="1"/>
  <c r="BQ15" i="1"/>
  <c r="BQ92" i="1"/>
  <c r="BQ63" i="1"/>
  <c r="BQ123" i="1"/>
  <c r="BQ112" i="1"/>
  <c r="BQ142" i="1"/>
  <c r="BQ73" i="1"/>
  <c r="BQ55" i="1"/>
  <c r="BQ42" i="1"/>
  <c r="BQ138" i="1"/>
  <c r="BQ57" i="1"/>
  <c r="BQ11" i="1"/>
  <c r="BQ32" i="1"/>
  <c r="BQ86" i="1"/>
  <c r="BQ108" i="1"/>
  <c r="BQ135" i="1"/>
  <c r="BQ82" i="1"/>
  <c r="BQ68" i="1"/>
  <c r="BQ75" i="1"/>
  <c r="BQ30" i="1"/>
  <c r="BQ71" i="1"/>
  <c r="BQ33" i="1"/>
  <c r="BQ103" i="1"/>
  <c r="BQ43" i="1"/>
  <c r="BQ124" i="1"/>
  <c r="BQ107" i="1"/>
  <c r="BQ85" i="1"/>
  <c r="BQ83" i="1"/>
  <c r="BQ148" i="1"/>
  <c r="BQ72" i="1"/>
  <c r="BQ31" i="1"/>
  <c r="BQ125" i="1"/>
  <c r="BQ102" i="1"/>
  <c r="BQ36" i="1"/>
  <c r="BQ115" i="1"/>
  <c r="BQ37" i="1"/>
  <c r="BQ49" i="1"/>
  <c r="BQ101" i="1"/>
  <c r="BQ54" i="1"/>
  <c r="BQ44" i="1"/>
  <c r="BQ48" i="1"/>
  <c r="BX44" i="1"/>
  <c r="BX47" i="1"/>
  <c r="BX78" i="1"/>
  <c r="BX91" i="1"/>
  <c r="BN130" i="1"/>
  <c r="BN144" i="1"/>
  <c r="BX94" i="1"/>
  <c r="BN41" i="1"/>
  <c r="BX131" i="1"/>
  <c r="BN47" i="1"/>
  <c r="BN136" i="1"/>
  <c r="BX124" i="1"/>
  <c r="BN52" i="1"/>
  <c r="BN107" i="1"/>
  <c r="BX120" i="1"/>
  <c r="BN38" i="1"/>
  <c r="BX121" i="1"/>
  <c r="BN104" i="1"/>
  <c r="BN78" i="1"/>
  <c r="BN62" i="1"/>
  <c r="BN12" i="1"/>
  <c r="BN31" i="1"/>
  <c r="BN40" i="1"/>
  <c r="BN96" i="1"/>
  <c r="BN124" i="1"/>
  <c r="BX114" i="1"/>
  <c r="BX62" i="1"/>
  <c r="BX128" i="1"/>
  <c r="BX81" i="1"/>
  <c r="BX53" i="1"/>
  <c r="BX93" i="1"/>
  <c r="BX155" i="1"/>
  <c r="BX48" i="1"/>
  <c r="BX73" i="1"/>
  <c r="BX11" i="1"/>
  <c r="BX31" i="1"/>
  <c r="BX13" i="1"/>
  <c r="BX141" i="1"/>
  <c r="BX85" i="1"/>
  <c r="BX58" i="1"/>
  <c r="BX107" i="1"/>
  <c r="BX150" i="1"/>
  <c r="BX49" i="1"/>
  <c r="BX139" i="1"/>
  <c r="BX156" i="1"/>
  <c r="BX86" i="1"/>
  <c r="BX45" i="1"/>
  <c r="BX136" i="1"/>
  <c r="BU155" i="1"/>
  <c r="BU150" i="1"/>
  <c r="BU133" i="1"/>
  <c r="BU118" i="1"/>
  <c r="BU136" i="1"/>
  <c r="BU122" i="1"/>
  <c r="BU154" i="1"/>
  <c r="BU140" i="1"/>
  <c r="BU142" i="1"/>
  <c r="BU123" i="1"/>
  <c r="BU96" i="1"/>
  <c r="BU79" i="1"/>
  <c r="BU63" i="1"/>
  <c r="BU158" i="1"/>
  <c r="BU153" i="1"/>
  <c r="BU134" i="1"/>
  <c r="BU129" i="1"/>
  <c r="BU12" i="1"/>
  <c r="BU15" i="1"/>
  <c r="BU90" i="1"/>
  <c r="BU80" i="1"/>
  <c r="BU71" i="1"/>
  <c r="BU126" i="1"/>
  <c r="BU127" i="1"/>
  <c r="BU89" i="1"/>
  <c r="BU100" i="1"/>
  <c r="BU149" i="1"/>
  <c r="BU143" i="1"/>
  <c r="BU132" i="1"/>
  <c r="BU95" i="1"/>
  <c r="BU85" i="1"/>
  <c r="BU141" i="1"/>
  <c r="BU144" i="1"/>
  <c r="BU105" i="1"/>
  <c r="BU102" i="1"/>
  <c r="BU65" i="1"/>
  <c r="BU76" i="1"/>
  <c r="BU49" i="1"/>
  <c r="BU34" i="1"/>
  <c r="BU148" i="1"/>
  <c r="BU10" i="1"/>
  <c r="BU137" i="1"/>
  <c r="BU11" i="1"/>
  <c r="BU9" i="1"/>
  <c r="BU131" i="1"/>
  <c r="BU147" i="1"/>
  <c r="BU108" i="1"/>
  <c r="BU125" i="1"/>
  <c r="BU130" i="1"/>
  <c r="BU121" i="1"/>
  <c r="BU110" i="1"/>
  <c r="BU98" i="1"/>
  <c r="BU84" i="1"/>
  <c r="BU70" i="1"/>
  <c r="BU113" i="1"/>
  <c r="BU51" i="1"/>
  <c r="BU29" i="1"/>
  <c r="BU109" i="1"/>
  <c r="BU104" i="1"/>
  <c r="BU112" i="1"/>
  <c r="BU33" i="1"/>
  <c r="BU83" i="1"/>
  <c r="BU81" i="1"/>
  <c r="BU74" i="1"/>
  <c r="BU73" i="1"/>
  <c r="BU103" i="1"/>
  <c r="BU107" i="1"/>
  <c r="BU135" i="1"/>
  <c r="BU53" i="1"/>
  <c r="BU56" i="1"/>
  <c r="BU35" i="1"/>
  <c r="BU38" i="1"/>
  <c r="BU39" i="1"/>
  <c r="BU92" i="1"/>
  <c r="BU116" i="1"/>
  <c r="BU101" i="1"/>
  <c r="BU94" i="1"/>
  <c r="BU93" i="1"/>
  <c r="BU46" i="1"/>
  <c r="BU45" i="1"/>
  <c r="BU64" i="1"/>
  <c r="BU13" i="1"/>
  <c r="BU75" i="1"/>
  <c r="BU47" i="1"/>
  <c r="BU44" i="1"/>
  <c r="BU52" i="1"/>
  <c r="BU57" i="1"/>
  <c r="BU43" i="1"/>
  <c r="BU124" i="1"/>
  <c r="BU156" i="1"/>
  <c r="BU157" i="1"/>
  <c r="BU151" i="1"/>
  <c r="BU128" i="1"/>
  <c r="BU106" i="1"/>
  <c r="BU82" i="1"/>
  <c r="BU36" i="1"/>
  <c r="BU48" i="1"/>
  <c r="BU119" i="1"/>
  <c r="BU138" i="1"/>
  <c r="BU59" i="1"/>
  <c r="BU50" i="1"/>
  <c r="BU32" i="1"/>
  <c r="BU40" i="1"/>
  <c r="BU31" i="1"/>
  <c r="BU146" i="1"/>
  <c r="BU60" i="1"/>
  <c r="BU120" i="1"/>
  <c r="BU78" i="1"/>
  <c r="BU87" i="1"/>
  <c r="BU30" i="1"/>
  <c r="BU139" i="1"/>
  <c r="BU91" i="1"/>
  <c r="BU72" i="1"/>
  <c r="BU86" i="1"/>
  <c r="BU145" i="1"/>
  <c r="BU67" i="1"/>
  <c r="BU152" i="1"/>
  <c r="BU41" i="1"/>
  <c r="BU114" i="1"/>
  <c r="BU42" i="1"/>
  <c r="BU14" i="1"/>
  <c r="BU111" i="1"/>
  <c r="BU55" i="1"/>
  <c r="BU115" i="1"/>
  <c r="BU37" i="1"/>
  <c r="BU62" i="1"/>
  <c r="BU88" i="1"/>
  <c r="BU54" i="1"/>
  <c r="BU58" i="1"/>
  <c r="BU68" i="1"/>
  <c r="BV136" i="1"/>
  <c r="BV122" i="1"/>
  <c r="BV12" i="1"/>
  <c r="BV154" i="1"/>
  <c r="BV158" i="1"/>
  <c r="BV137" i="1"/>
  <c r="BV146" i="1"/>
  <c r="BV106" i="1"/>
  <c r="BV110" i="1"/>
  <c r="BV83" i="1"/>
  <c r="BV133" i="1"/>
  <c r="BV142" i="1"/>
  <c r="BV126" i="1"/>
  <c r="BV127" i="1"/>
  <c r="BV89" i="1"/>
  <c r="BV100" i="1"/>
  <c r="BV79" i="1"/>
  <c r="BV57" i="1"/>
  <c r="BV51" i="1"/>
  <c r="BV45" i="1"/>
  <c r="BV149" i="1"/>
  <c r="BV143" i="1"/>
  <c r="BV132" i="1"/>
  <c r="BV95" i="1"/>
  <c r="BV152" i="1"/>
  <c r="BV151" i="1"/>
  <c r="BV150" i="1"/>
  <c r="BV141" i="1"/>
  <c r="BV121" i="1"/>
  <c r="BV88" i="1"/>
  <c r="BV82" i="1"/>
  <c r="BV73" i="1"/>
  <c r="BV56" i="1"/>
  <c r="BV30" i="1"/>
  <c r="BV14" i="1"/>
  <c r="BV114" i="1"/>
  <c r="BV134" i="1"/>
  <c r="BV65" i="1"/>
  <c r="BV76" i="1"/>
  <c r="BV49" i="1"/>
  <c r="BV34" i="1"/>
  <c r="BV80" i="1"/>
  <c r="BV9" i="1"/>
  <c r="BV131" i="1"/>
  <c r="BV11" i="1"/>
  <c r="BV148" i="1"/>
  <c r="BV10" i="1"/>
  <c r="BV48" i="1"/>
  <c r="BV46" i="1"/>
  <c r="BV33" i="1"/>
  <c r="BV42" i="1"/>
  <c r="BV68" i="1"/>
  <c r="BV111" i="1"/>
  <c r="BV155" i="1"/>
  <c r="BV147" i="1"/>
  <c r="BV108" i="1"/>
  <c r="BV125" i="1"/>
  <c r="BV130" i="1"/>
  <c r="BV94" i="1"/>
  <c r="BV78" i="1"/>
  <c r="BV67" i="1"/>
  <c r="BV29" i="1"/>
  <c r="BV109" i="1"/>
  <c r="BV104" i="1"/>
  <c r="BV93" i="1"/>
  <c r="BV96" i="1"/>
  <c r="BV105" i="1"/>
  <c r="BV13" i="1"/>
  <c r="BV92" i="1"/>
  <c r="BV75" i="1"/>
  <c r="BV116" i="1"/>
  <c r="BV81" i="1"/>
  <c r="BV35" i="1"/>
  <c r="BV101" i="1"/>
  <c r="BV144" i="1"/>
  <c r="BV124" i="1"/>
  <c r="BV157" i="1"/>
  <c r="BV118" i="1"/>
  <c r="BV123" i="1"/>
  <c r="BV140" i="1"/>
  <c r="BV129" i="1"/>
  <c r="BV47" i="1"/>
  <c r="BV156" i="1"/>
  <c r="BV74" i="1"/>
  <c r="BV52" i="1"/>
  <c r="BV63" i="1"/>
  <c r="BV112" i="1"/>
  <c r="BV64" i="1"/>
  <c r="BV39" i="1"/>
  <c r="BV153" i="1"/>
  <c r="BV44" i="1"/>
  <c r="BV90" i="1"/>
  <c r="BV103" i="1"/>
  <c r="BV53" i="1"/>
  <c r="BV43" i="1"/>
  <c r="BV38" i="1"/>
  <c r="BV32" i="1"/>
  <c r="BV102" i="1"/>
  <c r="BV128" i="1"/>
  <c r="BV107" i="1"/>
  <c r="BV135" i="1"/>
  <c r="BV139" i="1"/>
  <c r="BV138" i="1"/>
  <c r="BV119" i="1"/>
  <c r="BV98" i="1"/>
  <c r="BV59" i="1"/>
  <c r="BV86" i="1"/>
  <c r="BV84" i="1"/>
  <c r="BV50" i="1"/>
  <c r="BV40" i="1"/>
  <c r="BV71" i="1"/>
  <c r="BV31" i="1"/>
  <c r="BV36" i="1"/>
  <c r="BV87" i="1"/>
  <c r="BV113" i="1"/>
  <c r="BV62" i="1"/>
  <c r="BV145" i="1"/>
  <c r="BV60" i="1"/>
  <c r="BV120" i="1"/>
  <c r="BV91" i="1"/>
  <c r="BV85" i="1"/>
  <c r="BV72" i="1"/>
  <c r="BV15" i="1"/>
  <c r="BV115" i="1"/>
  <c r="BV37" i="1"/>
  <c r="BV70" i="1"/>
  <c r="BV41" i="1"/>
  <c r="BV54" i="1"/>
  <c r="BV58" i="1"/>
  <c r="BV55" i="1"/>
  <c r="BN46" i="1"/>
  <c r="BN9" i="1"/>
  <c r="BN114" i="1"/>
  <c r="BX60" i="1"/>
  <c r="BX92" i="1"/>
  <c r="BX72" i="1"/>
  <c r="BN108" i="1"/>
  <c r="BN39" i="1"/>
  <c r="BN120" i="1"/>
  <c r="BN134" i="1"/>
  <c r="BX109" i="1"/>
  <c r="BX127" i="1"/>
  <c r="BX75" i="1"/>
  <c r="BX115" i="1"/>
  <c r="BN79" i="1"/>
  <c r="BN150" i="1"/>
  <c r="BN55" i="1"/>
  <c r="BX30" i="1"/>
  <c r="BX153" i="1"/>
  <c r="BX130" i="1"/>
  <c r="BX132" i="1"/>
  <c r="BP134" i="1"/>
  <c r="BP144" i="1"/>
  <c r="BP135" i="1"/>
  <c r="BP156" i="1"/>
  <c r="BP147" i="1"/>
  <c r="BP151" i="1"/>
  <c r="BP13" i="1"/>
  <c r="BP112" i="1"/>
  <c r="BP85" i="1"/>
  <c r="BP55" i="1"/>
  <c r="BP158" i="1"/>
  <c r="BP154" i="1"/>
  <c r="BP107" i="1"/>
  <c r="BP11" i="1"/>
  <c r="BP145" i="1"/>
  <c r="BP53" i="1"/>
  <c r="BP155" i="1"/>
  <c r="BP128" i="1"/>
  <c r="BP67" i="1"/>
  <c r="BP64" i="1"/>
  <c r="BP157" i="1"/>
  <c r="BP133" i="1"/>
  <c r="BP146" i="1"/>
  <c r="BP116" i="1"/>
  <c r="BP65" i="1"/>
  <c r="BP63" i="1"/>
  <c r="BP72" i="1"/>
  <c r="BP35" i="1"/>
  <c r="BP31" i="1"/>
  <c r="BP115" i="1"/>
  <c r="BP153" i="1"/>
  <c r="BP152" i="1"/>
  <c r="BP120" i="1"/>
  <c r="BP70" i="1"/>
  <c r="BP83" i="1"/>
  <c r="BP60" i="1"/>
  <c r="BP43" i="1"/>
  <c r="BP14" i="1"/>
  <c r="BP52" i="1"/>
  <c r="BP59" i="1"/>
  <c r="BP58" i="1"/>
  <c r="BP113" i="1"/>
  <c r="BP38" i="1"/>
  <c r="BP140" i="1"/>
  <c r="BP81" i="1"/>
  <c r="BP141" i="1"/>
  <c r="BP119" i="1"/>
  <c r="BP118" i="1"/>
  <c r="BP79" i="1"/>
  <c r="BP51" i="1"/>
  <c r="BP56" i="1"/>
  <c r="BP39" i="1"/>
  <c r="BP10" i="1"/>
  <c r="BP9" i="1"/>
  <c r="BP50" i="1"/>
  <c r="BP36" i="1"/>
  <c r="BP86" i="1"/>
  <c r="BP68" i="1"/>
  <c r="BP100" i="1"/>
  <c r="BP40" i="1"/>
  <c r="BP127" i="1"/>
  <c r="BP88" i="1"/>
  <c r="BP91" i="1"/>
  <c r="BP114" i="1"/>
  <c r="BP130" i="1"/>
  <c r="BP105" i="1"/>
  <c r="BP96" i="1"/>
  <c r="BP95" i="1"/>
  <c r="BP46" i="1"/>
  <c r="BP45" i="1"/>
  <c r="BP109" i="1"/>
  <c r="BP104" i="1"/>
  <c r="BP149" i="1"/>
  <c r="BP111" i="1"/>
  <c r="BP93" i="1"/>
  <c r="BP136" i="1"/>
  <c r="BP129" i="1"/>
  <c r="BP78" i="1"/>
  <c r="BP106" i="1"/>
  <c r="BP110" i="1"/>
  <c r="BP41" i="1"/>
  <c r="BP89" i="1"/>
  <c r="BP87" i="1"/>
  <c r="BP62" i="1"/>
  <c r="BP121" i="1"/>
  <c r="BP98" i="1"/>
  <c r="BP84" i="1"/>
  <c r="BP29" i="1"/>
  <c r="BP47" i="1"/>
  <c r="BP34" i="1"/>
  <c r="BP122" i="1"/>
  <c r="BP150" i="1"/>
  <c r="BP94" i="1"/>
  <c r="BP90" i="1"/>
  <c r="BP143" i="1"/>
  <c r="BP75" i="1"/>
  <c r="BP33" i="1"/>
  <c r="BP123" i="1"/>
  <c r="BP12" i="1"/>
  <c r="BP73" i="1"/>
  <c r="BP42" i="1"/>
  <c r="BP82" i="1"/>
  <c r="BP138" i="1"/>
  <c r="BP80" i="1"/>
  <c r="BP57" i="1"/>
  <c r="BP71" i="1"/>
  <c r="BP15" i="1"/>
  <c r="BP103" i="1"/>
  <c r="BP139" i="1"/>
  <c r="BP142" i="1"/>
  <c r="BP108" i="1"/>
  <c r="BP30" i="1"/>
  <c r="BP137" i="1"/>
  <c r="BP131" i="1"/>
  <c r="BP32" i="1"/>
  <c r="BP48" i="1"/>
  <c r="BP132" i="1"/>
  <c r="BP76" i="1"/>
  <c r="BP126" i="1"/>
  <c r="BP148" i="1"/>
  <c r="BP74" i="1"/>
  <c r="BP37" i="1"/>
  <c r="BP54" i="1"/>
  <c r="BP124" i="1"/>
  <c r="BP49" i="1"/>
  <c r="BP92" i="1"/>
  <c r="BP101" i="1"/>
  <c r="BP125" i="1"/>
  <c r="BP102" i="1"/>
  <c r="BP44" i="1"/>
  <c r="BN126" i="1"/>
  <c r="BN98" i="1"/>
  <c r="BN121" i="1"/>
  <c r="BN43" i="1"/>
  <c r="BX70" i="1"/>
  <c r="BX103" i="1"/>
  <c r="BX106" i="1"/>
  <c r="BX68" i="1"/>
  <c r="BN90" i="1"/>
  <c r="BN133" i="1"/>
  <c r="BN138" i="1"/>
  <c r="BN152" i="1"/>
  <c r="BX84" i="1"/>
  <c r="BX54" i="1"/>
  <c r="BX108" i="1"/>
  <c r="BX42" i="1"/>
  <c r="BO152" i="1"/>
  <c r="BO107" i="1"/>
  <c r="BO143" i="1"/>
  <c r="BO134" i="1"/>
  <c r="BO156" i="1"/>
  <c r="BO147" i="1"/>
  <c r="BO119" i="1"/>
  <c r="BO139" i="1"/>
  <c r="BO130" i="1"/>
  <c r="BO95" i="1"/>
  <c r="BO65" i="1"/>
  <c r="BO51" i="1"/>
  <c r="BO158" i="1"/>
  <c r="BO136" i="1"/>
  <c r="BO106" i="1"/>
  <c r="BO92" i="1"/>
  <c r="BO112" i="1"/>
  <c r="BO84" i="1"/>
  <c r="BO74" i="1"/>
  <c r="BO48" i="1"/>
  <c r="BO46" i="1"/>
  <c r="BO154" i="1"/>
  <c r="BO11" i="1"/>
  <c r="BO145" i="1"/>
  <c r="BO155" i="1"/>
  <c r="BO128" i="1"/>
  <c r="BO67" i="1"/>
  <c r="BO64" i="1"/>
  <c r="BO59" i="1"/>
  <c r="BO29" i="1"/>
  <c r="BO122" i="1"/>
  <c r="BO121" i="1"/>
  <c r="BO123" i="1"/>
  <c r="BO96" i="1"/>
  <c r="BO85" i="1"/>
  <c r="BO82" i="1"/>
  <c r="BO54" i="1"/>
  <c r="BO31" i="1"/>
  <c r="BO70" i="1"/>
  <c r="BO83" i="1"/>
  <c r="BO60" i="1"/>
  <c r="BO43" i="1"/>
  <c r="BO14" i="1"/>
  <c r="BO141" i="1"/>
  <c r="BO118" i="1"/>
  <c r="BO79" i="1"/>
  <c r="BO153" i="1"/>
  <c r="BO120" i="1"/>
  <c r="BO144" i="1"/>
  <c r="BO53" i="1"/>
  <c r="BO52" i="1"/>
  <c r="BO58" i="1"/>
  <c r="BO113" i="1"/>
  <c r="BO38" i="1"/>
  <c r="BO140" i="1"/>
  <c r="BO10" i="1"/>
  <c r="BO49" i="1"/>
  <c r="BO37" i="1"/>
  <c r="BO50" i="1"/>
  <c r="BO86" i="1"/>
  <c r="BO110" i="1"/>
  <c r="BO41" i="1"/>
  <c r="BO89" i="1"/>
  <c r="BO87" i="1"/>
  <c r="BO105" i="1"/>
  <c r="BO90" i="1"/>
  <c r="BO81" i="1"/>
  <c r="BO13" i="1"/>
  <c r="BO9" i="1"/>
  <c r="BO146" i="1"/>
  <c r="BO36" i="1"/>
  <c r="BO68" i="1"/>
  <c r="BO127" i="1"/>
  <c r="BO91" i="1"/>
  <c r="BO39" i="1"/>
  <c r="BO149" i="1"/>
  <c r="BO100" i="1"/>
  <c r="BO40" i="1"/>
  <c r="BO111" i="1"/>
  <c r="BO129" i="1"/>
  <c r="BO78" i="1"/>
  <c r="BO88" i="1"/>
  <c r="BO114" i="1"/>
  <c r="BO62" i="1"/>
  <c r="BO98" i="1"/>
  <c r="BO150" i="1"/>
  <c r="BO94" i="1"/>
  <c r="BO133" i="1"/>
  <c r="BO135" i="1"/>
  <c r="BO131" i="1"/>
  <c r="BO116" i="1"/>
  <c r="BO76" i="1"/>
  <c r="BO148" i="1"/>
  <c r="BO35" i="1"/>
  <c r="BO115" i="1"/>
  <c r="BO102" i="1"/>
  <c r="BO138" i="1"/>
  <c r="BO142" i="1"/>
  <c r="BO93" i="1"/>
  <c r="BO108" i="1"/>
  <c r="BO151" i="1"/>
  <c r="BO80" i="1"/>
  <c r="BO157" i="1"/>
  <c r="BO71" i="1"/>
  <c r="BO12" i="1"/>
  <c r="BO55" i="1"/>
  <c r="BO109" i="1"/>
  <c r="BO73" i="1"/>
  <c r="BO47" i="1"/>
  <c r="BO42" i="1"/>
  <c r="BO75" i="1"/>
  <c r="BO57" i="1"/>
  <c r="BO30" i="1"/>
  <c r="BO137" i="1"/>
  <c r="BO44" i="1"/>
  <c r="BO63" i="1"/>
  <c r="BO45" i="1"/>
  <c r="BO33" i="1"/>
  <c r="BO15" i="1"/>
  <c r="BO126" i="1"/>
  <c r="BO101" i="1"/>
  <c r="BO104" i="1"/>
  <c r="BO56" i="1"/>
  <c r="BO132" i="1"/>
  <c r="BO124" i="1"/>
  <c r="BO72" i="1"/>
  <c r="BO34" i="1"/>
  <c r="BO125" i="1"/>
  <c r="BO103" i="1"/>
  <c r="BO32" i="1"/>
  <c r="BN34" i="1"/>
  <c r="BN102" i="1"/>
  <c r="BN110" i="1"/>
  <c r="BN129" i="1"/>
  <c r="BS141" i="1"/>
  <c r="BS129" i="1"/>
  <c r="BS9" i="1"/>
  <c r="BS155" i="1"/>
  <c r="BS150" i="1"/>
  <c r="BS133" i="1"/>
  <c r="BS118" i="1"/>
  <c r="BS82" i="1"/>
  <c r="BS80" i="1"/>
  <c r="BS54" i="1"/>
  <c r="BS50" i="1"/>
  <c r="BS158" i="1"/>
  <c r="BS146" i="1"/>
  <c r="BS110" i="1"/>
  <c r="BS72" i="1"/>
  <c r="BS156" i="1"/>
  <c r="BS10" i="1"/>
  <c r="BS125" i="1"/>
  <c r="BS144" i="1"/>
  <c r="BS135" i="1"/>
  <c r="BS12" i="1"/>
  <c r="BS153" i="1"/>
  <c r="BS134" i="1"/>
  <c r="BS122" i="1"/>
  <c r="BS142" i="1"/>
  <c r="BS127" i="1"/>
  <c r="BS15" i="1"/>
  <c r="BS90" i="1"/>
  <c r="BS89" i="1"/>
  <c r="BS79" i="1"/>
  <c r="BS71" i="1"/>
  <c r="BS41" i="1"/>
  <c r="BS111" i="1"/>
  <c r="BS154" i="1"/>
  <c r="BS140" i="1"/>
  <c r="BS52" i="1"/>
  <c r="BS56" i="1"/>
  <c r="BS35" i="1"/>
  <c r="BS39" i="1"/>
  <c r="BS47" i="1"/>
  <c r="BS30" i="1"/>
  <c r="BS86" i="1"/>
  <c r="BS40" i="1"/>
  <c r="BS149" i="1"/>
  <c r="BS65" i="1"/>
  <c r="BS76" i="1"/>
  <c r="BS119" i="1"/>
  <c r="BS145" i="1"/>
  <c r="BS81" i="1"/>
  <c r="BS34" i="1"/>
  <c r="BS105" i="1"/>
  <c r="BS102" i="1"/>
  <c r="BS137" i="1"/>
  <c r="BS11" i="1"/>
  <c r="BS143" i="1"/>
  <c r="BS132" i="1"/>
  <c r="BS148" i="1"/>
  <c r="BS136" i="1"/>
  <c r="BS152" i="1"/>
  <c r="BS78" i="1"/>
  <c r="BS106" i="1"/>
  <c r="BS60" i="1"/>
  <c r="BS14" i="1"/>
  <c r="BS114" i="1"/>
  <c r="BS88" i="1"/>
  <c r="BS87" i="1"/>
  <c r="BS91" i="1"/>
  <c r="BS70" i="1"/>
  <c r="BS62" i="1"/>
  <c r="BS94" i="1"/>
  <c r="BS96" i="1"/>
  <c r="BS45" i="1"/>
  <c r="BS109" i="1"/>
  <c r="BS104" i="1"/>
  <c r="BS64" i="1"/>
  <c r="BS46" i="1"/>
  <c r="BS92" i="1"/>
  <c r="BS147" i="1"/>
  <c r="BS126" i="1"/>
  <c r="BS120" i="1"/>
  <c r="BS33" i="1"/>
  <c r="BS75" i="1"/>
  <c r="BS44" i="1"/>
  <c r="BS121" i="1"/>
  <c r="BS130" i="1"/>
  <c r="BS98" i="1"/>
  <c r="BS84" i="1"/>
  <c r="BS51" i="1"/>
  <c r="BS113" i="1"/>
  <c r="BS29" i="1"/>
  <c r="BS95" i="1"/>
  <c r="BS93" i="1"/>
  <c r="BS112" i="1"/>
  <c r="BS13" i="1"/>
  <c r="BS131" i="1"/>
  <c r="BS108" i="1"/>
  <c r="BS107" i="1"/>
  <c r="BS157" i="1"/>
  <c r="BS151" i="1"/>
  <c r="BS55" i="1"/>
  <c r="BS42" i="1"/>
  <c r="BS31" i="1"/>
  <c r="BS68" i="1"/>
  <c r="BS38" i="1"/>
  <c r="BS59" i="1"/>
  <c r="BS103" i="1"/>
  <c r="BS139" i="1"/>
  <c r="BS85" i="1"/>
  <c r="BS138" i="1"/>
  <c r="BS57" i="1"/>
  <c r="BS116" i="1"/>
  <c r="BS43" i="1"/>
  <c r="BS32" i="1"/>
  <c r="BS63" i="1"/>
  <c r="BS36" i="1"/>
  <c r="BS124" i="1"/>
  <c r="BS100" i="1"/>
  <c r="BS53" i="1"/>
  <c r="BS49" i="1"/>
  <c r="BS73" i="1"/>
  <c r="BS115" i="1"/>
  <c r="BS128" i="1"/>
  <c r="BS37" i="1"/>
  <c r="BS101" i="1"/>
  <c r="BS74" i="1"/>
  <c r="BS58" i="1"/>
  <c r="BS123" i="1"/>
  <c r="BS48" i="1"/>
  <c r="BS67" i="1"/>
  <c r="BS83" i="1"/>
  <c r="BN72" i="1"/>
  <c r="BN35" i="1"/>
  <c r="BN74" i="1"/>
  <c r="BN71" i="1"/>
  <c r="BN95" i="1"/>
  <c r="BN113" i="1"/>
  <c r="BN29" i="1"/>
  <c r="BN142" i="1"/>
  <c r="BN54" i="1"/>
  <c r="BN68" i="1"/>
  <c r="BN140" i="1"/>
  <c r="BX59" i="1"/>
  <c r="BX113" i="1"/>
  <c r="BX118" i="1"/>
  <c r="BX90" i="1"/>
  <c r="BX144" i="1"/>
  <c r="BX15" i="1"/>
  <c r="BX29" i="1"/>
  <c r="BX10" i="1"/>
  <c r="BX82" i="1"/>
  <c r="BW66" i="1"/>
  <c r="BS66" i="1"/>
  <c r="BT66" i="1"/>
  <c r="BU66" i="1"/>
  <c r="BV66" i="1"/>
  <c r="BX66" i="1"/>
  <c r="BP66" i="1"/>
  <c r="BN66" i="1"/>
  <c r="BO66" i="1"/>
  <c r="BQ66" i="1"/>
  <c r="BM132" i="1" l="1"/>
  <c r="BM65" i="1"/>
  <c r="BM37" i="1"/>
  <c r="BM85" i="1"/>
  <c r="BM13" i="1"/>
  <c r="BM15" i="1"/>
  <c r="BM74" i="1"/>
  <c r="BM116" i="1"/>
  <c r="BM12" i="1"/>
  <c r="BM93" i="1"/>
  <c r="BM141" i="1"/>
  <c r="BM71" i="1"/>
  <c r="BM83" i="1"/>
  <c r="BM128" i="1"/>
  <c r="BM82" i="1"/>
  <c r="BM111" i="1"/>
  <c r="BM58" i="1"/>
  <c r="BM43" i="1"/>
  <c r="BM146" i="1"/>
  <c r="BM57" i="1"/>
  <c r="BM42" i="1"/>
  <c r="BM67" i="1"/>
  <c r="BM155" i="1"/>
  <c r="BM78" i="1"/>
  <c r="BM126" i="1"/>
  <c r="BM54" i="1"/>
  <c r="BM145" i="1"/>
  <c r="BM135" i="1"/>
  <c r="BM157" i="1"/>
  <c r="BM110" i="1"/>
  <c r="BM100" i="1"/>
  <c r="BM53" i="1"/>
  <c r="BM154" i="1"/>
  <c r="BM120" i="1"/>
  <c r="BM107" i="1"/>
  <c r="BM75" i="1"/>
  <c r="BM144" i="1"/>
  <c r="BM158" i="1"/>
  <c r="BM130" i="1"/>
  <c r="BM140" i="1"/>
  <c r="BM109" i="1"/>
  <c r="BM101" i="1"/>
  <c r="BM41" i="1"/>
  <c r="BM76" i="1"/>
  <c r="BM11" i="1"/>
  <c r="BM134" i="1"/>
  <c r="BM149" i="1"/>
  <c r="BM89" i="1"/>
  <c r="BM92" i="1"/>
  <c r="BM62" i="1"/>
  <c r="BM45" i="1"/>
  <c r="BM39" i="1"/>
  <c r="BM33" i="1"/>
  <c r="BM87" i="1"/>
  <c r="BM36" i="1"/>
  <c r="BM32" i="1"/>
  <c r="BM63" i="1"/>
  <c r="BM91" i="1"/>
  <c r="BM123" i="1"/>
  <c r="BM95" i="1"/>
  <c r="BM10" i="1"/>
  <c r="BM148" i="1"/>
  <c r="BM60" i="1"/>
  <c r="BM138" i="1"/>
  <c r="BM44" i="1"/>
  <c r="BM151" i="1"/>
  <c r="BM94" i="1"/>
  <c r="BM86" i="1"/>
  <c r="BM79" i="1"/>
  <c r="BM84" i="1"/>
  <c r="BM139" i="1"/>
  <c r="BM64" i="1"/>
  <c r="BM51" i="1"/>
  <c r="BM103" i="1"/>
  <c r="BM59" i="1"/>
  <c r="BM147" i="1"/>
  <c r="BM125" i="1"/>
  <c r="BM137" i="1"/>
  <c r="BM50" i="1"/>
  <c r="BM118" i="1"/>
  <c r="BM112" i="1"/>
  <c r="BM14" i="1"/>
  <c r="BM9" i="1"/>
  <c r="BM72" i="1"/>
  <c r="BM108" i="1"/>
  <c r="BM131" i="1"/>
  <c r="BM88" i="1"/>
  <c r="BM143" i="1"/>
  <c r="BM38" i="1"/>
  <c r="BM81" i="1"/>
  <c r="BM153" i="1"/>
  <c r="BM119" i="1"/>
  <c r="BM121" i="1"/>
  <c r="BM96" i="1"/>
  <c r="BM136" i="1"/>
  <c r="BM70" i="1"/>
  <c r="BM35" i="1"/>
  <c r="BM104" i="1"/>
  <c r="BM48" i="1"/>
  <c r="BM105" i="1"/>
  <c r="BM142" i="1"/>
  <c r="BM156" i="1"/>
  <c r="BM124" i="1"/>
  <c r="BM129" i="1"/>
  <c r="BM152" i="1"/>
  <c r="BM46" i="1"/>
  <c r="BM47" i="1"/>
  <c r="BM30" i="1"/>
  <c r="BM49" i="1"/>
  <c r="BM102" i="1"/>
  <c r="BM133" i="1"/>
  <c r="BM31" i="1"/>
  <c r="BM73" i="1"/>
  <c r="BM127" i="1"/>
  <c r="BM68" i="1"/>
  <c r="BM80" i="1"/>
  <c r="BM114" i="1"/>
  <c r="BM113" i="1"/>
  <c r="BM106" i="1"/>
  <c r="BM122" i="1"/>
  <c r="BM55" i="1"/>
  <c r="BM98" i="1"/>
  <c r="BM150" i="1"/>
  <c r="BM52" i="1"/>
  <c r="BM29" i="1"/>
  <c r="BM56" i="1"/>
  <c r="BM40" i="1"/>
  <c r="BM34" i="1"/>
  <c r="BM90" i="1"/>
  <c r="BM115" i="1"/>
  <c r="BM66" i="1"/>
  <c r="C135" i="1"/>
  <c r="C134" i="1"/>
  <c r="C143" i="1"/>
  <c r="C142" i="1"/>
  <c r="C139" i="1"/>
  <c r="C124" i="1"/>
  <c r="C121" i="1"/>
  <c r="C127" i="1"/>
  <c r="C118" i="1"/>
  <c r="C16" i="1"/>
  <c r="C13" i="1"/>
  <c r="C12" i="1"/>
  <c r="C11" i="1"/>
  <c r="C78" i="1"/>
  <c r="C10" i="1"/>
  <c r="C109" i="1"/>
  <c r="C105" i="1"/>
  <c r="C146" i="1"/>
  <c r="C20" i="1"/>
  <c r="C19" i="1"/>
  <c r="C18" i="1"/>
  <c r="C17" i="1"/>
  <c r="C145" i="1"/>
  <c r="C144" i="1"/>
  <c r="C141" i="1"/>
  <c r="C140" i="1"/>
  <c r="C138" i="1"/>
  <c r="C137" i="1"/>
  <c r="C136" i="1"/>
  <c r="C133" i="1"/>
  <c r="C132" i="1"/>
  <c r="C131" i="1"/>
  <c r="C130" i="1"/>
  <c r="C129" i="1"/>
  <c r="C128" i="1"/>
  <c r="C126" i="1"/>
  <c r="C125" i="1"/>
  <c r="C123" i="1"/>
  <c r="C122" i="1"/>
  <c r="C120" i="1"/>
  <c r="C119" i="1"/>
  <c r="C117" i="1"/>
  <c r="C116" i="1"/>
  <c r="C115" i="1"/>
  <c r="C114" i="1"/>
  <c r="C113" i="1"/>
  <c r="C112" i="1"/>
  <c r="C111" i="1"/>
  <c r="C110" i="1"/>
  <c r="C108" i="1"/>
  <c r="C107" i="1"/>
  <c r="C106" i="1"/>
  <c r="C104" i="1"/>
  <c r="C103" i="1"/>
  <c r="C102" i="1"/>
  <c r="C101" i="1"/>
  <c r="C100" i="1"/>
  <c r="C99" i="1"/>
  <c r="C98" i="1"/>
  <c r="C97" i="1"/>
  <c r="C96" i="1"/>
  <c r="C95" i="1"/>
  <c r="C94" i="1"/>
  <c r="C93" i="1"/>
  <c r="C92" i="1"/>
  <c r="C91" i="1"/>
  <c r="C90" i="1"/>
  <c r="C89" i="1"/>
  <c r="C88" i="1"/>
  <c r="C87" i="1"/>
  <c r="C86" i="1"/>
  <c r="C85" i="1"/>
  <c r="C84" i="1"/>
  <c r="C83" i="1"/>
  <c r="C82" i="1"/>
  <c r="C81" i="1"/>
  <c r="C80" i="1"/>
  <c r="C79" i="1"/>
  <c r="C76" i="1"/>
  <c r="C77" i="1"/>
  <c r="C75" i="1"/>
  <c r="C74" i="1"/>
  <c r="C73" i="1"/>
  <c r="C72" i="1"/>
  <c r="C71" i="1"/>
  <c r="C70"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15" i="1"/>
  <c r="C14" i="1"/>
  <c r="C9" i="1"/>
  <c r="C8" i="1"/>
  <c r="C7" i="1"/>
  <c r="C6" i="1"/>
  <c r="C5" i="1"/>
  <c r="C4" i="1"/>
  <c r="F116" i="11"/>
  <c r="F115" i="11"/>
  <c r="F114" i="11"/>
  <c r="F113" i="11"/>
  <c r="F112" i="11"/>
  <c r="F111" i="11"/>
  <c r="F110" i="11"/>
  <c r="F109" i="11"/>
  <c r="F108" i="11"/>
  <c r="F107" i="11"/>
  <c r="F106" i="11"/>
  <c r="F105" i="11"/>
  <c r="F104" i="11"/>
  <c r="F103" i="11"/>
  <c r="F102" i="11"/>
  <c r="F101" i="11"/>
  <c r="F100" i="11"/>
  <c r="F99" i="11"/>
  <c r="F98" i="11"/>
  <c r="F97" i="11"/>
  <c r="F96" i="11"/>
  <c r="F95" i="11"/>
  <c r="F94" i="11"/>
  <c r="F93" i="11"/>
  <c r="F9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Drew Pearce</author>
  </authors>
  <commentList>
    <comment ref="F75" authorId="0" shapeId="0" xr:uid="{913B3DA1-1DA5-47F7-8251-67EB0D095ABD}">
      <text>
        <r>
          <rPr>
            <b/>
            <sz val="9"/>
            <color indexed="81"/>
            <rFont val="Tahoma"/>
            <family val="2"/>
          </rPr>
          <t>Assumed delivered as part  Fa13</t>
        </r>
      </text>
    </comment>
    <comment ref="F79" authorId="0" shapeId="0" xr:uid="{2D4B4077-269E-45CF-92B1-AFE5D4667C3F}">
      <text>
        <r>
          <rPr>
            <b/>
            <sz val="9"/>
            <color indexed="81"/>
            <rFont val="Tahoma"/>
            <family val="2"/>
          </rPr>
          <t>Assumed delivery as part of Masterplan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Greg Hartshorn</author>
    <author>Drew Pearce</author>
  </authors>
  <commentList>
    <comment ref="Z3" authorId="0" shapeId="0" xr:uid="{544A80E0-28C5-4368-8597-1E9DC9F2B9CD}">
      <text>
        <r>
          <rPr>
            <sz val="9"/>
            <color indexed="81"/>
            <rFont val="Tahoma"/>
            <family val="2"/>
          </rPr>
          <t xml:space="preserve">Reduce the need to travel
</t>
        </r>
      </text>
    </comment>
    <comment ref="AA3" authorId="0" shapeId="0" xr:uid="{CC7CF1F4-6266-4BB4-89E1-BA5840F3773D}">
      <text>
        <r>
          <rPr>
            <sz val="9"/>
            <color indexed="81"/>
            <rFont val="Tahoma"/>
            <family val="2"/>
          </rPr>
          <t xml:space="preserve">Attractive public transport choices
</t>
        </r>
      </text>
    </comment>
    <comment ref="AB3" authorId="0" shapeId="0" xr:uid="{8F7CBAF8-4399-43AF-BFF9-E4D9453A0801}">
      <text>
        <r>
          <rPr>
            <sz val="9"/>
            <color indexed="81"/>
            <rFont val="Tahoma"/>
            <family val="2"/>
          </rPr>
          <t xml:space="preserve">Healthier &amp; safer travel
</t>
        </r>
      </text>
    </comment>
    <comment ref="AC3" authorId="0" shapeId="0" xr:uid="{299D49E6-2057-4583-9BEB-8B605057FA11}">
      <text>
        <r>
          <rPr>
            <sz val="9"/>
            <color indexed="81"/>
            <rFont val="Tahoma"/>
            <family val="2"/>
          </rPr>
          <t xml:space="preserve">Better connections
</t>
        </r>
      </text>
    </comment>
    <comment ref="AD3" authorId="0" shapeId="0" xr:uid="{F34EBD00-E238-4302-8A4A-7C10FDBF89BA}">
      <text>
        <r>
          <rPr>
            <sz val="9"/>
            <color indexed="81"/>
            <rFont val="Tahoma"/>
            <family val="2"/>
          </rPr>
          <t xml:space="preserve">Better places
</t>
        </r>
      </text>
    </comment>
    <comment ref="AE3" authorId="0" shapeId="0" xr:uid="{F24717F7-DB03-4147-95FB-3219A41F5B75}">
      <text>
        <r>
          <rPr>
            <sz val="9"/>
            <color indexed="81"/>
            <rFont val="Tahoma"/>
            <family val="2"/>
          </rPr>
          <t xml:space="preserve">Meeting needs locally
</t>
        </r>
      </text>
    </comment>
    <comment ref="AF3" authorId="0" shapeId="0" xr:uid="{027B5F73-AA16-4376-80EA-F6DB3AEE5782}">
      <text>
        <r>
          <rPr>
            <sz val="9"/>
            <color indexed="81"/>
            <rFont val="Tahoma"/>
            <family val="2"/>
          </rPr>
          <t xml:space="preserve">Healthier &amp; greener transport
</t>
        </r>
      </text>
    </comment>
    <comment ref="AG3" authorId="0" shapeId="0" xr:uid="{2DC3D79B-E7EF-405F-8FC2-C61E5E349720}">
      <text>
        <r>
          <rPr>
            <sz val="9"/>
            <color indexed="81"/>
            <rFont val="Tahoma"/>
            <family val="2"/>
          </rPr>
          <t xml:space="preserve">Harmonious places
</t>
        </r>
      </text>
    </comment>
    <comment ref="AH3" authorId="0" shapeId="0" xr:uid="{298C8F2D-7931-4621-BBBF-432470520B7B}">
      <text>
        <r>
          <rPr>
            <sz val="9"/>
            <color indexed="81"/>
            <rFont val="Tahoma"/>
            <family val="2"/>
          </rPr>
          <t xml:space="preserve">Safe &amp; resilient networks
</t>
        </r>
      </text>
    </comment>
    <comment ref="AI3" authorId="0" shapeId="0" xr:uid="{7A51DE00-C158-4D0F-94F4-0E71B0009671}">
      <text>
        <r>
          <rPr>
            <sz val="9"/>
            <color indexed="81"/>
            <rFont val="Tahoma"/>
            <family val="2"/>
          </rPr>
          <t xml:space="preserve">Attractive &amp; viable public transport
</t>
        </r>
      </text>
    </comment>
    <comment ref="AJ100" authorId="1" shapeId="0" xr:uid="{578CB2C4-E3B5-452C-985E-38941B5DD289}">
      <text>
        <r>
          <rPr>
            <b/>
            <sz val="9"/>
            <color indexed="81"/>
            <rFont val="Tahoma"/>
            <family val="2"/>
          </rPr>
          <t>Assumed delivery as part of Masterplan</t>
        </r>
      </text>
    </comment>
    <comment ref="AK124" authorId="1" shapeId="0" xr:uid="{25741466-7801-41C9-8422-EF7E6725F732}">
      <text>
        <r>
          <rPr>
            <b/>
            <sz val="9"/>
            <color indexed="81"/>
            <rFont val="Tahoma"/>
            <family val="2"/>
          </rPr>
          <t xml:space="preserve">Ruled out. On site provision assumed
</t>
        </r>
      </text>
    </comment>
    <comment ref="AK126" authorId="1" shapeId="0" xr:uid="{DCE33ED3-3EFC-4AFF-9382-5E5F79858AAB}">
      <text>
        <r>
          <rPr>
            <b/>
            <sz val="9"/>
            <color indexed="81"/>
            <rFont val="Tahoma"/>
            <family val="2"/>
          </rPr>
          <t xml:space="preserve">Assumed part of BAU delivery unrealted to local plan
</t>
        </r>
      </text>
    </comment>
    <comment ref="AK140" authorId="1" shapeId="0" xr:uid="{7A58DD3D-E9B5-4453-A04E-DBC457EC2818}">
      <text>
        <r>
          <rPr>
            <b/>
            <sz val="9"/>
            <color indexed="81"/>
            <rFont val="Tahoma"/>
            <family val="2"/>
          </rPr>
          <t xml:space="preserve">Low expected demand. Given few sites in Chipping Campden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Drew Pearce</author>
  </authors>
  <commentList>
    <comment ref="E18" authorId="0" shapeId="0" xr:uid="{69CF637D-B46B-4F22-A9DB-47BE5F916839}">
      <text>
        <r>
          <rPr>
            <b/>
            <sz val="9"/>
            <color indexed="81"/>
            <rFont val="Tahoma"/>
            <family val="2"/>
          </rPr>
          <t>Drew Pearce:</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<sst xmlns="http://schemas.openxmlformats.org/spreadsheetml/2006/main" count="4539" uniqueCount="838">
  <si>
    <t>Option ID</t>
  </si>
  <si>
    <t>Short title</t>
  </si>
  <si>
    <t>Source</t>
  </si>
  <si>
    <t>Description</t>
  </si>
  <si>
    <t>Indicative High Level Cost</t>
  </si>
  <si>
    <t>Evaluation of Intervention Importance to Local Plan</t>
  </si>
  <si>
    <t>Status</t>
  </si>
  <si>
    <t>Growth Area/Strategic Site</t>
  </si>
  <si>
    <t>XXMO1+</t>
  </si>
  <si>
    <t>Kingham Station-Stow-on-the-Wold-Bourton-On-The-Water Greenway</t>
  </si>
  <si>
    <t>AK CDC</t>
  </si>
  <si>
    <t>Active Travel route</t>
  </si>
  <si>
    <t>Important</t>
  </si>
  <si>
    <t>Ac1</t>
  </si>
  <si>
    <t>On-site services</t>
  </si>
  <si>
    <t>City Science</t>
  </si>
  <si>
    <t>This site represents a singificant expansion of an existing village to the north. At present there is extremely limited services around the village including a small village hall, a small primary school (~100 pupils), a small play park and green space and a small church. The level development (660 dwellings) combined with the more isolated nature of the site (~5miles from Cirencester which is likely to be where most services are for the housing). It is approximately 2-2.5 miles from the Driffield Site. The scale of the development suggests that it would require at least an additional primary school, a retail offering ideally with a sizable convience shop and/or postal facilities collection/delivery and a third space such as community centre</t>
  </si>
  <si>
    <t>Critical</t>
  </si>
  <si>
    <t>Ac2</t>
  </si>
  <si>
    <t>Enhancements to 50 Bus</t>
  </si>
  <si>
    <t>Currently the 50 bus provides a circularly route between Cirencester and Amney Cruicis Monday to Friday between 8:50 13:50. This intervention will increase the frequency of the bus from hourly to half-hourly and extend the times to 0730 to 1830 (to allow for work time commuting). In addition services would run a more limited service on saturday and sunday (at present there is no services. Given the level of current provision an additional vehicle would likely be needed.</t>
  </si>
  <si>
    <t>Ac3</t>
  </si>
  <si>
    <t>Active Travel route to join D7 (access to Down Ampney, Driffield Site and Cirencester)</t>
  </si>
  <si>
    <t>An active travel route including cycling and walking to join onto intervention D7 to provide a route between all the major sites and Cirencester. This route is 2.1km long and would be formed through small bit of shared pathway on the A417 between Village Street and Waterton Farm (BAC25 footpath) 0.4km followed by 1.7km of upgraded footpath to shared space.</t>
  </si>
  <si>
    <t>Ac4</t>
  </si>
  <si>
    <t>Ampney Cruicis-Poulton-Fairford Active Travel Route</t>
  </si>
  <si>
    <t xml:space="preserve">An active travel route providing a route to Poulton including Ampney St Peter. 3.4km predominantly upgraded bridleways, footpaths and tracks followed by 1.3km of quiet lane treatment, 1.6km of on road segregation followed by 3.2km of quiet lane  treatment on Welsh Way. The whole route is 8.6km. </t>
  </si>
  <si>
    <t>Ac5</t>
  </si>
  <si>
    <t>Amney Cruicis 20mph zone</t>
  </si>
  <si>
    <t>20mph within Ampney Cruicis including new residential streets, village street, school lane, butchers arm lane, alloment lane,  and riding lane (from the northern edge of the site to ashbrook lane junction)</t>
  </si>
  <si>
    <t>Ac6</t>
  </si>
  <si>
    <t>Diversion of 77 through Village Street</t>
  </si>
  <si>
    <t>Diversion of the 76/77 bus route through Ampney Crucis. This will provide bus services to fairford and additional services to  circencester</t>
  </si>
  <si>
    <t>Ac7</t>
  </si>
  <si>
    <t>Segregated Active Travel Route on Access Road and B4425</t>
  </si>
  <si>
    <t>Route along new access road and then extend and enhance segregated cycleway within road boundary,</t>
  </si>
  <si>
    <t>Cir2</t>
  </si>
  <si>
    <t>Spratsgate Lane/Somerfield Road active travel links</t>
  </si>
  <si>
    <t xml:space="preserve">Package of active travel measure could include providing pedestrian footpaths for residents willing to walk into Cirencester, as well as a on-road segregated cycleway. Require active travel access points along Spratsgate Lane for Sites SD20 and C190 </t>
  </si>
  <si>
    <t>Cir3</t>
  </si>
  <si>
    <t>Active travel access Swindon Road</t>
  </si>
  <si>
    <t xml:space="preserve">Active travel access onto Swindon Road at the northeastern corner of Site R519 to give access to existing cycleway crossing the A419 and along Cricklade Road to town centre. </t>
  </si>
  <si>
    <t>Cir4</t>
  </si>
  <si>
    <t xml:space="preserve">Cricklade Road Cycleway Enhancement </t>
  </si>
  <si>
    <t xml:space="preserve">City Science </t>
  </si>
  <si>
    <t xml:space="preserve">Upgrade the cycleway from Preston Toll Bar along Cricklade Road by installing high-quality road surface throughout, introducing a designated on-road cycle lane, and implementing clear signage. Extend this cycleway improvements to the town centre, passing under the foot tunnel under the Bristol Road and joining Watermoor Way </t>
  </si>
  <si>
    <t>Cir5</t>
  </si>
  <si>
    <t>Watermoor Road road space reallocation</t>
  </si>
  <si>
    <r>
      <t xml:space="preserve">Reallocate road space along Watermoor Road to create a serrated cycleway, joining with Cycleway improvements in </t>
    </r>
    <r>
      <rPr>
        <b/>
        <sz val="11"/>
        <color theme="1"/>
        <rFont val="Aptos Narrow"/>
        <family val="2"/>
        <scheme val="minor"/>
      </rPr>
      <t>Cir4</t>
    </r>
    <r>
      <rPr>
        <sz val="11"/>
        <color theme="1"/>
        <rFont val="Aptos Narrow"/>
        <family val="2"/>
        <scheme val="minor"/>
      </rPr>
      <t xml:space="preserve"> to provide active travel links for southern development sites into Cirencester. </t>
    </r>
  </si>
  <si>
    <t>Cir6</t>
  </si>
  <si>
    <t>Internal active travel links for Site R650</t>
  </si>
  <si>
    <r>
      <t xml:space="preserve">Internal active links connecting Site R650 to Site R519 to benefit from active travel access towards town centre suggested in </t>
    </r>
    <r>
      <rPr>
        <b/>
        <sz val="11"/>
        <color theme="1"/>
        <rFont val="Aptos Narrow"/>
        <family val="2"/>
        <scheme val="minor"/>
      </rPr>
      <t>Cir4</t>
    </r>
    <r>
      <rPr>
        <sz val="11"/>
        <color theme="1"/>
        <rFont val="Aptos Narrow"/>
        <family val="2"/>
        <scheme val="minor"/>
      </rPr>
      <t xml:space="preserve"> and </t>
    </r>
    <r>
      <rPr>
        <b/>
        <sz val="11"/>
        <color theme="1"/>
        <rFont val="Aptos Narrow"/>
        <family val="2"/>
        <scheme val="minor"/>
      </rPr>
      <t>Cir5</t>
    </r>
    <r>
      <rPr>
        <sz val="11"/>
        <color theme="1"/>
        <rFont val="Aptos Narrow"/>
        <family val="2"/>
        <scheme val="minor"/>
      </rPr>
      <t>.</t>
    </r>
  </si>
  <si>
    <t>Cir7</t>
  </si>
  <si>
    <t>Active travel access on Kingshill Lane</t>
  </si>
  <si>
    <t xml:space="preserve">Active travel access on western boundary of site directly opposite off road leading to Cirencester skate park. </t>
  </si>
  <si>
    <t>Cir8</t>
  </si>
  <si>
    <t>Queen Elizabeth Road/Beeches Road cycleway</t>
  </si>
  <si>
    <t>On road cycleway connecting to existing east-west cycle route to link Sites R650 and R519 to town centre. Include on road cycleways along Queen Elizabeth Road and Beeches Road. Then a segregated cycle lane along London Road/Lewis Lane to access town centre.</t>
  </si>
  <si>
    <t>Cir9</t>
  </si>
  <si>
    <t>Pedestrianise Castle Street</t>
  </si>
  <si>
    <t>Extend current pedestrian zone restrictions to on Crickade Road to cover Castle Street for more attractive placemaking in town centre. Reallocate road space to active travel infrastructure and green space. Divert East West traffic along Park Lane, Black Jack Street, Market Place and The Waterloo to reach London Road</t>
  </si>
  <si>
    <t>Cir10</t>
  </si>
  <si>
    <t>Siddington Road Cycleway</t>
  </si>
  <si>
    <r>
      <t xml:space="preserve">Provision of an on-road cycleway connecting Sites SD23 and SD17 to town centre via Siddington Road. Cycleway would follow Siddington Road then turn onto Kingsmead Road to connect to existing cycleway underpass under Bristol Road. To be delivered along with </t>
    </r>
    <r>
      <rPr>
        <b/>
        <sz val="11"/>
        <color theme="1"/>
        <rFont val="Aptos Narrow"/>
        <family val="2"/>
        <scheme val="minor"/>
      </rPr>
      <t xml:space="preserve">Cir5 </t>
    </r>
    <r>
      <rPr>
        <sz val="11"/>
        <color theme="1"/>
        <rFont val="Aptos Narrow"/>
        <family val="2"/>
        <scheme val="minor"/>
      </rPr>
      <t>to provide onwards cycle access to town centre.</t>
    </r>
  </si>
  <si>
    <t>Essential</t>
  </si>
  <si>
    <t>Cir11</t>
  </si>
  <si>
    <t>Extend London Road cycleway</t>
  </si>
  <si>
    <t xml:space="preserve">Extend London Road cycleway next to Site C81B toward town centre with on-road cycle lane. Connect to existing active travel bridge over Swindon Road, creating a shared use path for pedestrians and cyclists. Rejoin cycleway to London Road and towards town centre with </t>
  </si>
  <si>
    <t>Cir12</t>
  </si>
  <si>
    <t>Enhancement to 882 bus service</t>
  </si>
  <si>
    <t xml:space="preserve">Increase the frequency of the Stagecoach West 882 bus service to run once an hour to provide better public transport connectivity to Cirencester. </t>
  </si>
  <si>
    <t>Cir14</t>
  </si>
  <si>
    <t>Cirencester mobility hub</t>
  </si>
  <si>
    <t>Cotswold DC</t>
  </si>
  <si>
    <t>Development of a new or enhanced mobility hub integrating public transport, micromobility, cycle facilities, and shared mobility options</t>
  </si>
  <si>
    <t>Cir15</t>
  </si>
  <si>
    <t>Cirencester Park and Ride</t>
  </si>
  <si>
    <t>Park and ride/stride provision to intercept car trips at the edge of town, with potential for targeted bus priority measures to improve reliability and attractiveness of services into Cirencester. Park and Rides tend to target cars coming from out of town. Given the placement of this it is unlikely to be used by sites within the local plan. It is will be important for reducing overal traffic levels which may help local plan traffic however at present the modelling does not suggest it is critical for the functioning of the network</t>
  </si>
  <si>
    <t>Cir16</t>
  </si>
  <si>
    <t>Wayfinding improvements</t>
  </si>
  <si>
    <t>Introduction of a coherent, high-quality wayfinding strategy to improve navigation, reinforce key destinations, and enhance the legibility of walking and cycling networks across the town.</t>
  </si>
  <si>
    <t>Cir17</t>
  </si>
  <si>
    <t>East-West Pedestrian / Cycle route improvements</t>
  </si>
  <si>
    <t>Strengthening east–west pedestrian and cycle connectivity across Cirencester, improving continuity, safety, and accessibility.</t>
  </si>
  <si>
    <t>Cir18</t>
  </si>
  <si>
    <t>Tesco–Siddington Road Active Travel Link</t>
  </si>
  <si>
    <t>Creation of a direct, safe walking and cycling route connecting Tesco to Siddington Road, improving local accessibility and reducing short car trips.</t>
  </si>
  <si>
    <t>Cir19</t>
  </si>
  <si>
    <t>Orchard Fields–Steadings Active Link</t>
  </si>
  <si>
    <t>Establishment of a walking and cycling route through Orchard Fields connecting Siddington to The Steadings.</t>
  </si>
  <si>
    <t>Cir20</t>
  </si>
  <si>
    <t>Siddington–South Cerney active travel link</t>
  </si>
  <si>
    <t>Development of a strategic active travel corridor utilising the disused railway line to provide a direct, segregated walking and cycling link between Siddington and South Cerney.</t>
  </si>
  <si>
    <t>Cir21</t>
  </si>
  <si>
    <t>Green Lane Quiet Road</t>
  </si>
  <si>
    <t xml:space="preserve">Reclassification of Green Lane (off Clark’s Lane) from highway use to a quiet lane with lower speed limits and appropriate signage to enable shared use road for walking and cycling. </t>
  </si>
  <si>
    <t>Cir22</t>
  </si>
  <si>
    <t>Dower's Lane and A417 Underpass Roundabouts Active Travel Mitigation</t>
  </si>
  <si>
    <t>Model suggests that cycling along the Dower's Lane becomes unsuitable for most people from suitable for some people due to increased traffic volumes. Many surrounding roads are currently assessed to have low suitability for cycling however there are a few off-road routes nearby meaning some cycle routing may be happening. Mitigation is likely to involve speed limit treatment on Dower's Lane and a shared pathway/cyclops upgrade to the two roundabouts. There is limited suitability in the wider area for cycling so this is unlikely to be a critical mitigation</t>
  </si>
  <si>
    <t>Not Important</t>
  </si>
  <si>
    <t>Cir23</t>
  </si>
  <si>
    <t>Spratsgate Lane AT Mitigation</t>
  </si>
  <si>
    <t>At present the road has minimal segregated infrastructure (with the exception of the new roundabout that feeds into the development near the Wilkinson Road Junction). The change is traffic is significant enough that even with minimal interventions such as 20mph zones and traffic calming or non-segregated cycle lanes are unlikely to be sufficient to leave the road suitable for most people. At present this route lies on the National Route 45. Multiple options should be explored including providing segregated provision or through alternative routing for the key routes that may use this route. For example K10 intervention may open up a route through Chesterton Farm and into the town centre and to east provision could be improved for a route along love lane. These  interventions would be in addition to that proposed as part of the commited steadings site.</t>
  </si>
  <si>
    <t>Cir24</t>
  </si>
  <si>
    <t>On site provision of services</t>
  </si>
  <si>
    <t>Site further from Cirencester Town centre require on site provision of essential services to reduce travel in to the town centre. This should include at a minimum a primary school, a community space, a retail offering (ideally a small convience store and service for last mile delivery such a RM parcel box and parcel collection (either within a retail offering or through an external parcel collection service).</t>
  </si>
  <si>
    <t>Cir25</t>
  </si>
  <si>
    <t>Kingshill Road/London Road mitigation</t>
  </si>
  <si>
    <t>Targeted junction improvements to address capacity constraints and improve traffic flow.</t>
  </si>
  <si>
    <t>Cir26</t>
  </si>
  <si>
    <t>Kingshill Road/Cirencester Road mitigation</t>
  </si>
  <si>
    <t>Corridor-based measures to alleviate congestion and improve travel into and Cirencester.</t>
  </si>
  <si>
    <t>Cir27</t>
  </si>
  <si>
    <t>Somerford Road/Chesterton Lane HW Mitigation</t>
  </si>
  <si>
    <t>Upgrade intersection between somerford road and chesterton lane to be signalised. The modelling suggests that increased traffic on Chesterton road will lead to severe queueing on the Somerford road due to them being unable to merge</t>
  </si>
  <si>
    <t>Cir28</t>
  </si>
  <si>
    <t>Cirencester Road AT Flag</t>
  </si>
  <si>
    <t>Ciry Science</t>
  </si>
  <si>
    <t>Limit issues for active travel using speed limits (20mph) and soft segregation</t>
  </si>
  <si>
    <t>Cir29​</t>
  </si>
  <si>
    <t>B4425/A429 Stow Road  mitigation ​</t>
  </si>
  <si>
    <t>Signal Optimisation/ Increase cycle time (reduce amount of loss time for Cherytree Ln and increase green time B4425 and Stow Rd)​
Required to deal with harm to network​</t>
  </si>
  <si>
    <t>£10-50k​</t>
  </si>
  <si>
    <t>Proposed</t>
  </si>
  <si>
    <t>Cotswold: Cirencester</t>
  </si>
  <si>
    <t>Cir30</t>
  </si>
  <si>
    <t>Cirencester-Swindon BRT</t>
  </si>
  <si>
    <t>Implementation of BRT route prosed between Cirencester and Swindon. This is assumed to contain enough bus priority interventions to keep the journey times down and a service that is frequent a minimum of every fifteen minutes. In order to maximise the utility of thise route for the local plan it is assumed that this will be an express stopping service that would call at Swindon-Down Ampney-Driffield Junction- Preston-Kingshill Lane-Cirencester. This captures around 2300 dwellings in the local plan.  Journey time between Swindon and Cirencester should be no longer than 50-60 minutes to provide a competitive journey time to driving.</t>
  </si>
  <si>
    <t>Cir31</t>
  </si>
  <si>
    <t>Active travel connections with and through The Steadings</t>
  </si>
  <si>
    <t>Connection of Cirencester to Kemble active travel route to the south side of The Steading site, with active connections through the site to allow onwards active travel to Cirencester.</t>
  </si>
  <si>
    <t>Cir32</t>
  </si>
  <si>
    <t>Enhanced or extended bus service between Site C187  via the Steadings to Cirencester</t>
  </si>
  <si>
    <t>Increase the frequency of existing bus routes or implementation of a new bus route to connect the new site south of the Steadings via The Steadings to Cirencester.  Could include a bus gate to permit bus movements between the Steadings and site C187.</t>
  </si>
  <si>
    <t>Cir33</t>
  </si>
  <si>
    <t>Local transport corridor interchange hub in The Steadings</t>
  </si>
  <si>
    <t xml:space="preserve">Implement a Local Transport Corridor Interchange Hub within The Steadings where bus service between The Steading and Cirencester will stop on site. </t>
  </si>
  <si>
    <t>Cir34</t>
  </si>
  <si>
    <t xml:space="preserve">20mph zones </t>
  </si>
  <si>
    <t>Extended the 20mph zones to cover residential street and development sites. This follows the consultation currently out</t>
  </si>
  <si>
    <t>Cir35</t>
  </si>
  <si>
    <t>Active Travel Route from South Steadings to Tetbury Road Entrance of Agricultural College</t>
  </si>
  <si>
    <t>City Science/ GCC</t>
  </si>
  <si>
    <t>Route following the existing planned interconnection between the Steadings and South Steadings extension. Exiting on the southern access from the Steadings (assuming the roundabout has been designed with adequate segregation. Then 0.2km of shared pathway on the north bound side of the road. Given the likely low volumes of both pedestrians and cyclists a 3m shared pathway would be sufficient and can be delivered within the HW boundary</t>
  </si>
  <si>
    <t>Cir36​</t>
  </si>
  <si>
    <t>A419 Swindon Road/Silver Street</t>
  </si>
  <si>
    <t>Upgrade the junction to a signalised junction and add approach flares.</t>
  </si>
  <si>
    <t>~0.5-1million</t>
  </si>
  <si>
    <t>Cir37</t>
  </si>
  <si>
    <t>A429/Chesterton Ln Junction​</t>
  </si>
  <si>
    <t>Change the stages and phases (having an all A429 stage followed by a Chesterton ln stage, and more green time for Stroud lane approach) ​</t>
  </si>
  <si>
    <t>Cir38</t>
  </si>
  <si>
    <t>A419 Stroud Road/Trewsbury Road</t>
  </si>
  <si>
    <t>East of Cirencester</t>
  </si>
  <si>
    <t>Cir39</t>
  </si>
  <si>
    <t xml:space="preserve">A429 Watermoor Roundabout </t>
  </si>
  <si>
    <t>Add approach arm flares to the roundabout and widen the eastbound approach arm.</t>
  </si>
  <si>
    <t>£1-10million​</t>
  </si>
  <si>
    <t>Cir40</t>
  </si>
  <si>
    <t>Stroud Road north of Tetbury Roundabout</t>
  </si>
  <si>
    <t>Widen the road to two lanes to accommodate development access.</t>
  </si>
  <si>
    <t>Cir41</t>
  </si>
  <si>
    <t>A419 Swindon Road\Cirencester Road</t>
  </si>
  <si>
    <t>Widen the roundabout to provide two lanes between the roundabout and the Kingsmill Lane signalised junction.</t>
  </si>
  <si>
    <t>Cir42</t>
  </si>
  <si>
    <t>A29 Swindon Road/Bristol Road Roundabout</t>
  </si>
  <si>
    <t>Widen the roundabout.</t>
  </si>
  <si>
    <t>D1</t>
  </si>
  <si>
    <t>Site requires on-Site provision of key services such as retail and healthcare as there is currently only one small village shop in Down Ampney, with other retail and healthcare services located over 3km away.</t>
  </si>
  <si>
    <t>D2</t>
  </si>
  <si>
    <t>Cricklade cycle route</t>
  </si>
  <si>
    <t xml:space="preserve">Cycleway connecting Down Ampney and Cricklade to give sustainable access to retail services in Crickade. Route would follow Down Ampney Road and head south on Cirencester road, cross the A419 and continue down into Crickade. </t>
  </si>
  <si>
    <t>D3</t>
  </si>
  <si>
    <t>South Cerney cycle route</t>
  </si>
  <si>
    <t xml:space="preserve">Cycleway connecting Down Ampney and Cricklade to give sustainable access to retail services in South Cerney. Route would follow Down Ampney Road west and cross the A419, before turning north onto Cerney Wick Lane and following north on to Station Road into the centre of South Cerney. </t>
  </si>
  <si>
    <t>D4</t>
  </si>
  <si>
    <t>Driffield Junction Development cycle route</t>
  </si>
  <si>
    <t xml:space="preserve">Cycleway connecting Down Ampney to Driffield Junction Development via existing bridleway to the north of the development Site. Route meets the eastern boundary of the Driffield Junction Development  Site, where, in conjunction with Option DJ3 it would benefit from onwards cycle access to Cirencester. </t>
  </si>
  <si>
    <t>D6</t>
  </si>
  <si>
    <t>Enhancements of 76 bus route</t>
  </si>
  <si>
    <t xml:space="preserve">Increase the frequency of the Stagecoach West 76 bus service to run once an hour to provide better public transport connectivity to Cirencester. </t>
  </si>
  <si>
    <t>D7</t>
  </si>
  <si>
    <t>Down Ampney -Cirencester Greenway</t>
  </si>
  <si>
    <t xml:space="preserve">Extended greenway linking Sites in Down Ampney to Cirencester. Route would extend up through the sites in Down Ampney, north along the PROW route (BDA1) and the west towards Driffield (Route BDD16). It would then connect with the sites at Driffield Junction Development, running directly through these sites and onwards to the existing bridleway running northeast from Harnhill and adjacent to the A419. It would cross the A417 at Witpit Lane and connect to the sites along Kingshill Lane. For there it would follow Cir8 into town centre. </t>
  </si>
  <si>
    <t>D9</t>
  </si>
  <si>
    <t>20 mph zones</t>
  </si>
  <si>
    <t>Introducing 20mph zones across Down Ampney including within development sites</t>
  </si>
  <si>
    <t>DJ1</t>
  </si>
  <si>
    <t>Site requires on-Site provision of key services such as retail, education and healthcare as closest services are 2 miles away in South Cerney or Down Ampney.</t>
  </si>
  <si>
    <t>DJ2</t>
  </si>
  <si>
    <t>South Cerney active travel route</t>
  </si>
  <si>
    <t>Provision of a segregated cycleway linking the western boundary of the Site to services in South Cerney for those who are able to cycle the distance. This could include active travel priority at A419/B4696 junction, then an onwards active travel route along the B4696 and Station Road into South Cerney. Alternatively could explore an active travel bridge over A419 connecting to and active trave route along Bow Wow Road directly into South Cerney. This assumed D3 is delivered</t>
  </si>
  <si>
    <t>DJ3</t>
  </si>
  <si>
    <t>Cirencester active travel route</t>
  </si>
  <si>
    <t>Provision of a segregated cycleway connecting the Site to Cirencester via Cirencester Road for those able to cycle the distance.  It is assumed that this should be delivered using a crossing of Cirencester Road which requires a change in the character of that road. GCC expressed support for this.</t>
  </si>
  <si>
    <t>DJ5</t>
  </si>
  <si>
    <t>Driffield Junction Development Village Mobility Hub</t>
  </si>
  <si>
    <t xml:space="preserve">A smaller mobility hub providing bus services, EV charging and parcel drop off points. </t>
  </si>
  <si>
    <t>DJ6</t>
  </si>
  <si>
    <t>Charlham Lane access</t>
  </si>
  <si>
    <t>Active travel access to Charlham Lane to facilitate onward active travel to Primary school and shop. Much of this is covered by D4 but this just ensures the access is secured in the masterplan</t>
  </si>
  <si>
    <t>DJ8</t>
  </si>
  <si>
    <t>Bridleway enhancement to Down Ampney (Wiltshire)</t>
  </si>
  <si>
    <t>Enhancement of Bridleways through Wiltshire to high quality cycleway and walking route to Down Ampney</t>
  </si>
  <si>
    <t>DJ9</t>
  </si>
  <si>
    <t>Future Proofing for Post-Local Plan Growth</t>
  </si>
  <si>
    <t>Ensuring that internal design accounts for future post-local growth particularly around the prevention of through-traffic</t>
  </si>
  <si>
    <t>DJ10​</t>
  </si>
  <si>
    <t>B4696 Spine Rd Approach to Station Rd/Cerney Wick Ln Intersection​</t>
  </si>
  <si>
    <t>Upgrade Junction to a signalised Junction​</t>
  </si>
  <si>
    <t>Cotswold: Driffield Junction Development</t>
  </si>
  <si>
    <t>Fa1</t>
  </si>
  <si>
    <t>On-site provision of services</t>
  </si>
  <si>
    <t>On-Site provision of key services such as retail and healthcare.</t>
  </si>
  <si>
    <t>Fa2</t>
  </si>
  <si>
    <t>Southrop Road/London Road active travel route</t>
  </si>
  <si>
    <t>Provision of a segregated active route linking Site F57C to the town centre via Southrop Road and London Road.  Package of measures include ensuring filling in gaps in pedestrian infrastructure and ensuring continuous footpaths and adequate crossing facilities, as well as enabling a shared used road with a cycleway. Requires active travel access of the southern boundary of the large Site along Hatherop Road and active travel access of the northern boundary of the large Site south of Southrop road.</t>
  </si>
  <si>
    <t>Fa3</t>
  </si>
  <si>
    <t>Hatherop Road active travel route</t>
  </si>
  <si>
    <t xml:space="preserve">Provision of an active route connecting Site F57B to the town centre via Hatherop Road. Measures could include widening existing footpaths in some areas and, ensuing adequate crossing facilities and implementing shared used road with a cycleway. Requires active travel access to Site along northwestern boundary along Hatherop Road. </t>
  </si>
  <si>
    <t>Fa4</t>
  </si>
  <si>
    <t>Trubshaw Way active travel access</t>
  </si>
  <si>
    <t>Active travel access to Trubshaw Way for Site F20A for onward active travel to town centre.</t>
  </si>
  <si>
    <t>Fa5</t>
  </si>
  <si>
    <t>Cinder Lane quiet road</t>
  </si>
  <si>
    <t>Designation of Cinder Lane as a quiet road, to encourage active travel from Site F20A to the Town centre. Requires active travel access to Cinder Lane on northern boundary of Site. Includes surfacing upgrade.</t>
  </si>
  <si>
    <t>Fa6</t>
  </si>
  <si>
    <t>Horcott Road active travel route</t>
  </si>
  <si>
    <t>Improve active travel links along Horcott Road to encourage sustainable access from Site F53A to the town centre. This includes by widen footpaths and improving crossing over wide-mouth junctions heading to town centre, as well as introducing a cycleway. This could connect to existing the cycleway crossing Dilly's Bridge and connecting to Gas Lane, providing a more direct route to High Street.</t>
  </si>
  <si>
    <t>Fa7</t>
  </si>
  <si>
    <t>E End active travel access</t>
  </si>
  <si>
    <t xml:space="preserve">Provision of an active travel access from the western boundary of the Site F20A, enhancing the existing footpath the connects to E End </t>
  </si>
  <si>
    <t>Fa8</t>
  </si>
  <si>
    <t xml:space="preserve">Leafield Road Crossing </t>
  </si>
  <si>
    <t xml:space="preserve">Provision of pedestrian crossing connecting Site to the east of Leafield Road to the Primary School opposite. </t>
  </si>
  <si>
    <t>Fa9</t>
  </si>
  <si>
    <t xml:space="preserve">Leafield Road active travel route </t>
  </si>
  <si>
    <t>Providing footpaths along Leafield road and a cycleway to enable active travel into town centre from Site F57A.</t>
  </si>
  <si>
    <t>Fa10</t>
  </si>
  <si>
    <t>Enhancement to 76 bus service</t>
  </si>
  <si>
    <t>Fa12</t>
  </si>
  <si>
    <t>Fa13</t>
  </si>
  <si>
    <t>Fairford-Lechlade AT Route</t>
  </si>
  <si>
    <t>Segregated Cycleway on Park Street (0.3km) followed by quiet lane treatment (with physical calming measures) on Leafield Road (0.5km) followed by footway upgrade to shared space (0.4km), segregated route along Hatherop Lane (0.3km) and then again (shared) along to Slothop Road (2.2km)  followed by enhanced of a bridleway (1.6km) finally quiet lane treatment on Hambidge Lane (2.7km). Cost is additional to Fa3</t>
  </si>
  <si>
    <t>K1</t>
  </si>
  <si>
    <t>A429 Active travel route</t>
  </si>
  <si>
    <t xml:space="preserve">The A429 is the single route currently connecting the K15 sites  to Kemble centre. Provide a segregated cycleway along road to improve active travel access to key services and schools in Kemble centre, along with improved continuous footpaths. </t>
  </si>
  <si>
    <t>K2</t>
  </si>
  <si>
    <t>Access to Old Vicarage Lane</t>
  </si>
  <si>
    <t xml:space="preserve">Active travel access to the south of Old Vicarage Lane of the eastern boundary of Site K12 to allow onwards active travel access to centre of Kemble. </t>
  </si>
  <si>
    <t>K3</t>
  </si>
  <si>
    <t>Church Road active travel</t>
  </si>
  <si>
    <t>Improvements to active travel along Church Road for Site K12. This includes active travel access to site boundary on Church road, continuous footways and possible exploration of a quiet lane on Church Road with lower speed limits and signage to improve mixed use of road for cycling.</t>
  </si>
  <si>
    <t>K5</t>
  </si>
  <si>
    <t>Improved A429 crossing facilities</t>
  </si>
  <si>
    <t xml:space="preserve">Improved active travel crossing facilities to allow active travel access from Site K12 to access Station Road, for onwards access to Kemble Station. </t>
  </si>
  <si>
    <t>K6</t>
  </si>
  <si>
    <t>Station Road active travel</t>
  </si>
  <si>
    <t>Improved pedestrian footways and cycleways along Station Road to promote active travel access from Sites K12 to Kemble Station</t>
  </si>
  <si>
    <t>K8</t>
  </si>
  <si>
    <t>Kemble station improvements</t>
  </si>
  <si>
    <t>GCC (LTP)</t>
  </si>
  <si>
    <t xml:space="preserve">Package of improvements including improving accessibility at the station with step free bridge, cycle parking etc. </t>
  </si>
  <si>
    <t>K21</t>
  </si>
  <si>
    <t>Anti-Ratrunning Measures on Unnamed Road between A429 and A433</t>
  </si>
  <si>
    <t>Minor alterations including speed interventions and no left turn into it from A429 and no right turn into it from A433 in order to stop traffic using to avoid A429/A433 junction</t>
  </si>
  <si>
    <t>LP7​</t>
  </si>
  <si>
    <t>Stow-on-the-Wold Sheep Street/A429/High Street Mitigation​</t>
  </si>
  <si>
    <t>Change signal stages  with indicative arrows at high street/Roman Rd Junctions.​
 Signal optimisation at A429/B4068.</t>
  </si>
  <si>
    <t>~£90-130k​</t>
  </si>
  <si>
    <t>LP8</t>
  </si>
  <si>
    <t>Avening High Street AT Mitigation</t>
  </si>
  <si>
    <t>Model suggests that Avening High Street becomes unsuitable to most people to cycle on after the local plan. Mixed traffic suitability could be restored if the speed limit is reduced to 20mph with a corresponding amount of traffic calming to ensure the design speed matches the new speed limit. The remainder of links surrounding this one are deemed unsuitable according to LTN1/20 before and after the local plan which means this stretch is unlikely to currently form part of a whole route however there are some non-road routes near by which this may cut off.</t>
  </si>
  <si>
    <t>LP9</t>
  </si>
  <si>
    <t>Coates AT Mitigation</t>
  </si>
  <si>
    <t>Model suggests that cycling on the Trewsbury Road becomes unsuitable for most people due to increased traffic volumes. Caveat: At present all the surrounding rounds into Coates are current deemed to be unsuitable for most cyclists and this is unlikely to block a route. Solutions include implementing a one way system around coates to allow for cycle lanes and/or speed reductions.</t>
  </si>
  <si>
    <t>LP10</t>
  </si>
  <si>
    <t>B4040/B4696</t>
  </si>
  <si>
    <t>Signal Optimisation</t>
  </si>
  <si>
    <t>In Wiltshire</t>
  </si>
  <si>
    <t>LP16</t>
  </si>
  <si>
    <t>Willersey AT Flag</t>
  </si>
  <si>
    <t>Willersey Leamington Road and Main Street because unsuitable for cycling due to increased traffic. 20mph speed limit would resolve this.</t>
  </si>
  <si>
    <t>North Cotswold</t>
  </si>
  <si>
    <t>K10</t>
  </si>
  <si>
    <t>Kemble -Cirencester cycleway</t>
  </si>
  <si>
    <t xml:space="preserve">Reuse of former rail route as a cycleway connecting Kemble and Cirencester for access to employment and education. </t>
  </si>
  <si>
    <t>K12</t>
  </si>
  <si>
    <t>Kemble to Tetbury Service bus service</t>
  </si>
  <si>
    <t>New bus service connecting town centre of Kemble, developments Sites and Tetbury, along A439, Oxleaze Road and A433.  Modelling suggests 100-200 passengers a day</t>
  </si>
  <si>
    <t>K13</t>
  </si>
  <si>
    <t>Sites require on-site provision of key services such as retail and healthcare as there are minimal key services available in Kemble.</t>
  </si>
  <si>
    <t>K14</t>
  </si>
  <si>
    <t>Windmill Road AT Mitigation</t>
  </si>
  <si>
    <t>Flag identifies cycling may become unsuitable for most people as a result of increased traffic flow. At present the road is functionally not a full two-way street due to parking on the street. Mitigation could involve removing on street parking given most houses have drives to accommodate segregation</t>
  </si>
  <si>
    <t>K15</t>
  </si>
  <si>
    <t>Kemble to Ewen Cycle Mitigation</t>
  </si>
  <si>
    <t>Model suggests that local plan traffic will make Windmill Road, School Road to Ewen no longer 'suitable for most people'. Mitigation involves shared pathway and reduction to 40mph</t>
  </si>
  <si>
    <t>K20</t>
  </si>
  <si>
    <t>Introducing 20mph zones across all streets in Kemble, including within the development sites.</t>
  </si>
  <si>
    <t>Mic2</t>
  </si>
  <si>
    <t>Site Active Travel Connections and wider offsite improvements to car-free routes</t>
  </si>
  <si>
    <t>Active Travel only connections to the public park to provide attractive active travel routes within Mickleton. At present the paths within the park are not sufficient for cycling and so upgrade of widths for a shared pathway or separate cycling routes would be required</t>
  </si>
  <si>
    <t>Mic3</t>
  </si>
  <si>
    <t>Long Marsdon Road Active Travel Connection</t>
  </si>
  <si>
    <t>Cycleway and/or Shared Pathways along Long Marsdon Road to facilitate segregated access to National Cycleway 5 route featuring a fully car-free travel route to Stratford-Upon-Avon the distance being approximated 12-14km/ 7.5-8.5 mi within the distance that some may commute especially if coupled with targeted e-micromobility interventions.</t>
  </si>
  <si>
    <t>Mic5</t>
  </si>
  <si>
    <t xml:space="preserve">Mickleton Local Centre and Services Hub </t>
  </si>
  <si>
    <t>At present that are limited services within Mickleton itself. Providing a local hub including some GP services, Schools and Retail offerings and mobility hub</t>
  </si>
  <si>
    <t>Mic6</t>
  </si>
  <si>
    <t>Improved Bus Services Mickleton to Moreton-in-Marsh</t>
  </si>
  <si>
    <t>Current services offer routes to Stratford-Upon-Avon, Chipping Campden and Moreton-In-Marsh. Frequency is approximately every one to two hours with early and late travel options available. No services exist to nearby Evesham. This intervention would look at improving frequency of the current offering whilst also adding connections to Evesham in line with new population. Nearby Warwickshire also has some sites nearby in REG18 so there is potential for collaboration.</t>
  </si>
  <si>
    <t>Mic8</t>
  </si>
  <si>
    <t>Mickleton to Ebrington Primary School AT Flag</t>
  </si>
  <si>
    <t>Baker's Hill, Hidcote Road are expected to become unsuitable to cycle. Part of the route sits on the existing national 42 cycle route. Mitigations that could be effective at retaining the cycle routes suitability include: 20mph along the stretch with included enforcement however this is unlikely to be viable across such a long stretch of rural road therefore share pathway segregation utilising bridleway for some of it.</t>
  </si>
  <si>
    <t>Mic9</t>
  </si>
  <si>
    <t>Mickleton to Willersey speed route treatment</t>
  </si>
  <si>
    <t>GCC (20mph Speed Work)</t>
  </si>
  <si>
    <t>Reduction of Willersey Speed Limit to 20mph and "route treatment" to Mickleton. Could be potentially extended into Mickleton.</t>
  </si>
  <si>
    <t>Mic11</t>
  </si>
  <si>
    <t>Introducing 20mph zones across all streets in Mickleton, including within the development sites.</t>
  </si>
  <si>
    <t>Mo1</t>
  </si>
  <si>
    <t>Moreton-in-Marsh to Bourton-on-the-Water via Stow-on-the-Wold active travel link</t>
  </si>
  <si>
    <t>City Science/GCC LCWIP</t>
  </si>
  <si>
    <t>An LTN1/20 compliant route from Moreton-In-Marsh to Bourton-on-the-Water via Stow-in-the-Wold. This route can either be in the form of a segregated addition to the Fosse Road or along the routes identified in the GCC countywide LCWIP (Evenload Road-Chapel Street-Ex railway alignment). The latter was estimated to need ~1-2million to deliver and the latter is assumed</t>
  </si>
  <si>
    <t>Mo2</t>
  </si>
  <si>
    <t>Blenheim Meadow AT routes upgrade</t>
  </si>
  <si>
    <t>Upgrading the traffic-free paths through Blenheim Meadow to be suitable for cycling. Current paths cycling is not allowed and there are key barriers along the route. Upgrading these including widening and removal of barriers/gates will allow the developments further away from the centre to use cycling to access the town centre and railway station.</t>
  </si>
  <si>
    <t>Mo3</t>
  </si>
  <si>
    <t>A44 Corridor Active Transport Route</t>
  </si>
  <si>
    <t>From edge of Fire Service College Site to High Street roundabout on A44. A combination of measures including a shared pathway or pathway and cycleway up to the junction with Evenload Road where geometric constraint may need a different approach e.g. speed limit reductions or alternative routing.</t>
  </si>
  <si>
    <t>Mo4</t>
  </si>
  <si>
    <t>Southern Moreton greenway</t>
  </si>
  <si>
    <t>Footpaths HMM8 and HMM18 to be upgraded to shared green way and options explored to facilitate onwards routing in a low traffic environment, possibly through allotments and through quiet East Street. Facilitating traffic free travel from southern sites to town services.</t>
  </si>
  <si>
    <t>Mo5</t>
  </si>
  <si>
    <t>Moreton-in-Marsh to Cheltenham BRT</t>
  </si>
  <si>
    <t>WSP/GCC</t>
  </si>
  <si>
    <t>BRT Route C09/C08 Moreton-in-Marsh to Cheltenham</t>
  </si>
  <si>
    <t>Mo8</t>
  </si>
  <si>
    <t>Moreton-in-Marsh Transport Hub, parking and road space reallocation</t>
  </si>
  <si>
    <t>City Science/Moreton-in-Marsh Neighbourhood Plan</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</si>
  <si>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t>
  </si>
  <si>
    <t>Mo9</t>
  </si>
  <si>
    <t>Mo10</t>
  </si>
  <si>
    <t>Moreton-in-Marsh New Road</t>
  </si>
  <si>
    <t>GCC/CDC/WSP</t>
  </si>
  <si>
    <t xml:space="preserve">South easten portion of the link road around Moreton-in-Marsh to the East in an attempt to move through traffic and some development traffic away from currently constrained double roundabout. In order to remain inline with the vision to not induce increased car use this should include a wider array of measures including the potential to be car capacity neutral by e.g. pedestrianising or semi-pedestrianising the high street. </t>
  </si>
  <si>
    <t>Mo12</t>
  </si>
  <si>
    <t>Moreton-In-Marsh to Chipping Campden Greenway</t>
  </si>
  <si>
    <t>A quiet street and infrastructure approach to delivering a car-lite route from Moreton-In-Marsh to Chipping Campden. This largely would be upgrades the current 442 national cycle route and could include closure/one-way/speed treatments on one leg of the triangle near Batsford, work on the crossing at station road and lanes or shared pathways along areas of the road that can facilitate it. Alternatively a route could be pursued through upgrading of Rights of Way footpaths along the railway line via Paxford - this route is flatter but may be harder to deliver. Also to note that it opens up railway access for Chipping Campden including sites being delivered there</t>
  </si>
  <si>
    <t>Mo13</t>
  </si>
  <si>
    <t>Moreton-In-Marsh to Shipston-on-Stour Cycleway</t>
  </si>
  <si>
    <t>Greenway from Moreton-in-Marsh to Shipstone-on-the-Stour. This could utilise the verge to make a shared pathway along Todenham Street and joining to an upgraded Bridleway to Shipston-on-Stour. It should be noted that there may be grounds for cross-collaboration over the border with development along this route</t>
  </si>
  <si>
    <t>Mo16</t>
  </si>
  <si>
    <t>Evenlode Improvements</t>
  </si>
  <si>
    <t>Currently part of the National 48 and the 442 cycle routes and all cyclists are expected to mix with general traffic. The high amount of additional traffic from developments along the route means that cycling is likely to become unsuitable for most people. It is likely that to remain suitable some form of segregation is likely to be required. There is a marginal possibility that limiting speed along the road to 20mph as well with measures to decrease or reroute traffic may retain the route as suitable for some people</t>
  </si>
  <si>
    <t>Mo17</t>
  </si>
  <si>
    <t>Moreton-in-Marsh Station Improvements</t>
  </si>
  <si>
    <t>Upgrades to the facilities of the station in line with high patronage including better active travel connections.</t>
  </si>
  <si>
    <t>Mo18</t>
  </si>
  <si>
    <t>Introducing 20mph zones across Moreton-in-Marsh (excluding A44 and A429)</t>
  </si>
  <si>
    <t>OPTION INFORMATION</t>
  </si>
  <si>
    <t>LP AREA</t>
  </si>
  <si>
    <t>FIT WITH SLP OBJECTIVES</t>
  </si>
  <si>
    <t>FIT WITH COTSWOLD OBJECTIVES</t>
  </si>
  <si>
    <t>Internal Only</t>
  </si>
  <si>
    <t>DELIVERABILITY</t>
  </si>
  <si>
    <t>PSO PACKAGES</t>
  </si>
  <si>
    <t>Objectives scores</t>
  </si>
  <si>
    <t>Master</t>
  </si>
  <si>
    <t>Short List?</t>
  </si>
  <si>
    <t>Column1</t>
  </si>
  <si>
    <t>Rationale</t>
  </si>
  <si>
    <t xml:space="preserve">Programme </t>
  </si>
  <si>
    <t xml:space="preserve">Type </t>
  </si>
  <si>
    <t>Mode</t>
  </si>
  <si>
    <t>ASI</t>
  </si>
  <si>
    <t>Linked Risk Flag</t>
  </si>
  <si>
    <t>Pull/ push</t>
  </si>
  <si>
    <t>LP growth area / strategic site</t>
  </si>
  <si>
    <t>Ambition</t>
  </si>
  <si>
    <t>Delivery mechanism</t>
  </si>
  <si>
    <t xml:space="preserve">Notes </t>
  </si>
  <si>
    <t>GC3M approach</t>
  </si>
  <si>
    <t>SLP</t>
  </si>
  <si>
    <t>COT</t>
  </si>
  <si>
    <t>FOD</t>
  </si>
  <si>
    <t>SLP1</t>
  </si>
  <si>
    <t>SLP2</t>
  </si>
  <si>
    <t>SLP3</t>
  </si>
  <si>
    <t>SLP4</t>
  </si>
  <si>
    <t>SLP5</t>
  </si>
  <si>
    <t>CW1</t>
  </si>
  <si>
    <t>CW2</t>
  </si>
  <si>
    <t>CW3</t>
  </si>
  <si>
    <t>CW4</t>
  </si>
  <si>
    <t>CW5</t>
  </si>
  <si>
    <t>Estimated Cost (central estimate)</t>
  </si>
  <si>
    <t>Criticality to Local Plan Delivery</t>
  </si>
  <si>
    <t xml:space="preserve">OBJ #1: Meeting needs locally </t>
  </si>
  <si>
    <t>OBJ #2: Healthier &amp; greener transport</t>
  </si>
  <si>
    <t>OBJ #3: Harmonious Places</t>
  </si>
  <si>
    <t>OBJ #4: Safe &amp; resilient networks</t>
  </si>
  <si>
    <t>OBJ #5: Attractive and suitable public transport</t>
  </si>
  <si>
    <t>Public acceptability</t>
  </si>
  <si>
    <t>Technical feasibility</t>
  </si>
  <si>
    <t>Timeliness</t>
  </si>
  <si>
    <t>Capital cost</t>
  </si>
  <si>
    <t>Afford-ability</t>
  </si>
  <si>
    <t>Alignment</t>
  </si>
  <si>
    <t>Notes on deliverability including risks</t>
  </si>
  <si>
    <t>TWG Feedback on scoring, option definition or packaging.</t>
  </si>
  <si>
    <t>Inherent in core trip rates (i.e. in do min)</t>
  </si>
  <si>
    <t>Package A: BAU+</t>
  </si>
  <si>
    <t>Package B: Visionary ambition</t>
  </si>
  <si>
    <t>Package C: Additional residual impacts mitigation (tbc)</t>
  </si>
  <si>
    <t>No Model Action for Now</t>
  </si>
  <si>
    <t>Count G</t>
  </si>
  <si>
    <t>Count G/A</t>
  </si>
  <si>
    <t>Count A</t>
  </si>
  <si>
    <t>Count A/R</t>
  </si>
  <si>
    <t>Count R</t>
  </si>
  <si>
    <t>Count N</t>
  </si>
  <si>
    <t>Count G or G/A</t>
  </si>
  <si>
    <t>Count G, G/A or A</t>
  </si>
  <si>
    <t>Count A/R or R</t>
  </si>
  <si>
    <t>filter</t>
  </si>
  <si>
    <t>O1</t>
  </si>
  <si>
    <t>O2</t>
  </si>
  <si>
    <t>O3</t>
  </si>
  <si>
    <t>O4</t>
  </si>
  <si>
    <t>O count</t>
  </si>
  <si>
    <t>Providing an attractive route to Kingham station</t>
  </si>
  <si>
    <t>TBC</t>
  </si>
  <si>
    <t>Infrastructure: scheme</t>
  </si>
  <si>
    <t>Active travel</t>
  </si>
  <si>
    <t>Shift</t>
  </si>
  <si>
    <t>N/A</t>
  </si>
  <si>
    <t>Pull</t>
  </si>
  <si>
    <t>Active Travel - Minor</t>
  </si>
  <si>
    <t>All</t>
  </si>
  <si>
    <t>A</t>
  </si>
  <si>
    <t>G</t>
  </si>
  <si>
    <t>G/A</t>
  </si>
  <si>
    <t>A/R</t>
  </si>
  <si>
    <t>LP7</t>
  </si>
  <si>
    <t>Mitigate negative impacts of development of suitability of active travel</t>
  </si>
  <si>
    <t>Private car/van</t>
  </si>
  <si>
    <t>Mitigate</t>
  </si>
  <si>
    <t>A428/Devils Copse AT Flag</t>
  </si>
  <si>
    <t>Highway Mitigations- Minor</t>
  </si>
  <si>
    <t>NEW TRUE</t>
  </si>
  <si>
    <t xml:space="preserve">Deal with harm to active travel from traffic growth </t>
  </si>
  <si>
    <t>Policy: planning</t>
  </si>
  <si>
    <t>Mixed use areas make for more sustainable travel options. The isolated nature of this site suggests that without these options residents will be car dependent</t>
  </si>
  <si>
    <t>Developer</t>
  </si>
  <si>
    <t>Non-transport</t>
  </si>
  <si>
    <t>Multi ASI</t>
  </si>
  <si>
    <t>Pull &amp; Push</t>
  </si>
  <si>
    <t>LP: On-site</t>
  </si>
  <si>
    <t>On Site</t>
  </si>
  <si>
    <t>Cotswold: Ampney Cruicis</t>
  </si>
  <si>
    <t>To provide vital bus connections to the nearest services.</t>
  </si>
  <si>
    <t>Service: enhanced</t>
  </si>
  <si>
    <t>Bus</t>
  </si>
  <si>
    <t>LP: Strategic (off-site)</t>
  </si>
  <si>
    <t xml:space="preserve">Bus - Middle </t>
  </si>
  <si>
    <t>Active travel routes onward to Circencester.</t>
  </si>
  <si>
    <t>Provide travel options to Poulton and Fairford. This route combined with Ac3 and D7 provide a full network between Fairford and all the large south cotswold sites</t>
  </si>
  <si>
    <t>Active Travel - Major</t>
  </si>
  <si>
    <t>LP: Local access</t>
  </si>
  <si>
    <t>Bus - Minor</t>
  </si>
  <si>
    <t>To provide sustainable access to town centre.</t>
  </si>
  <si>
    <t xml:space="preserve">To provide access to active travel links. </t>
  </si>
  <si>
    <t>To provide access to onward active travel links to town centre.</t>
  </si>
  <si>
    <t>To provide access to existing cycleway into town centre.</t>
  </si>
  <si>
    <t>Continuation of existing cycleway to provide direct access to town centre</t>
  </si>
  <si>
    <t xml:space="preserve">Disincentivise driving to and through the town centre. </t>
  </si>
  <si>
    <t>Avoid</t>
  </si>
  <si>
    <t>Push</t>
  </si>
  <si>
    <t>Active travel access to town centre.</t>
  </si>
  <si>
    <t>Provides attractive public transport access to town centre</t>
  </si>
  <si>
    <t>Facilitate multi-modal sustainable travel</t>
  </si>
  <si>
    <t>Multi-modal</t>
  </si>
  <si>
    <t xml:space="preserve">Strategic Multi-Modal </t>
  </si>
  <si>
    <t>Reduce private car travel into town centre.</t>
  </si>
  <si>
    <t>To improve navigation and confidence for pedestrians and cyclists, encouraging greater use of routes,</t>
  </si>
  <si>
    <t xml:space="preserve">Behavioural </t>
  </si>
  <si>
    <t>To provide a more continuous and direct network for walking and cycling.</t>
  </si>
  <si>
    <t>Reduce short car trips by provide direct active travel route.</t>
  </si>
  <si>
    <t>To provide direct access to key services.</t>
  </si>
  <si>
    <t xml:space="preserve">Provide a strategic active travel corridor and reduce private car travel. </t>
  </si>
  <si>
    <t xml:space="preserve">To enhance safety and reduce traffic dominance by prioritising walking and cycling. </t>
  </si>
  <si>
    <t>A417 Underpass Roundabouts Active Travel Mitigation</t>
  </si>
  <si>
    <t>Model suggests that cycling along the underpass roundabout becomes unsuitable for most people from suitable for some people due to increased traffic volumes. Given it's importance as a potential barrier this should be rectified.  A shared pathway/cyclops upgrade to the two roundabouts</t>
  </si>
  <si>
    <t>Deal with negative harms of traffic growth on cycle suitability</t>
  </si>
  <si>
    <t>Dower's Lane and A417 Underpass Roundabouts AT</t>
  </si>
  <si>
    <t>Sprates</t>
  </si>
  <si>
    <t>Reduce travel into town centre</t>
  </si>
  <si>
    <t>To mitigate harm on the network due to local plan traffic growth</t>
  </si>
  <si>
    <t>Kingshill Road</t>
  </si>
  <si>
    <t xml:space="preserve"> </t>
  </si>
  <si>
    <t>London Road</t>
  </si>
  <si>
    <t>Mitigate harm to active travel</t>
  </si>
  <si>
    <t>Cir29</t>
  </si>
  <si>
    <t>B4425/A429 Stow Road mitigation ​</t>
  </si>
  <si>
    <t>Signal Optimisation/ Increase cycle time (reduce amount of loss time for Cherytree Ln and increase green time B4425 and Stow Rd)​</t>
  </si>
  <si>
    <t>To increase share of commuter journeys to Swindon made by PT</t>
  </si>
  <si>
    <t>A430</t>
  </si>
  <si>
    <t xml:space="preserve">Bus - Major </t>
  </si>
  <si>
    <t>Better active travel access to town centre</t>
  </si>
  <si>
    <t>Better PT access to key services</t>
  </si>
  <si>
    <t>BAU+</t>
  </si>
  <si>
    <t xml:space="preserve">Reduce road danger </t>
  </si>
  <si>
    <t>Provides a vital connection to the Agricultural College</t>
  </si>
  <si>
    <t>Cir36</t>
  </si>
  <si>
    <t xml:space="preserve">Minimise additional traffic on A419 to access services. </t>
  </si>
  <si>
    <t>Cotswold: Down Ampney</t>
  </si>
  <si>
    <t>Active travel access to key services.</t>
  </si>
  <si>
    <t>Attractive public transport access to employment.</t>
  </si>
  <si>
    <t>Active travel access to Cirencester.</t>
  </si>
  <si>
    <t>D10</t>
  </si>
  <si>
    <t>Quiet Lane Treatment on Unnamed Road between Oak Road and Fairford Road</t>
  </si>
  <si>
    <t xml:space="preserve">In order to limit the use of this not suitable single track road several measures are pursured: Speed limit Change from National Speed limit to 30mph - this change will ensure that suitabity level for active travel is improved as well as limit the perceived advantage of the route. Traffic calming measures including road marking and bumps. In addition formally designating this as a rural quiet lane with measures to ensure that traffic is kept beneath 1000 pcu a day. Finally in order to facilated passing more passing places to be implemented with </t>
  </si>
  <si>
    <t>This is a very narrow single track lane that the modelling suggests some in approriate levels of use in part with rerouting to avoid 20mph zone. Measures including speed and increased number of passing places implemented to limit traffic uptake and maintain save use.</t>
  </si>
  <si>
    <t>Improve road safety</t>
  </si>
  <si>
    <t>Active travel access to services.</t>
  </si>
  <si>
    <t>Active travel access to employment and education.</t>
  </si>
  <si>
    <t>Encourage the use of sustainable transport.</t>
  </si>
  <si>
    <t>Provide a direct active travel route to school and shop.</t>
  </si>
  <si>
    <t>Provide viable and attractive off-road active travel route to Down Ampney</t>
  </si>
  <si>
    <t>Ensure urban design does not limit future growth or introduce future issues to mitigate</t>
  </si>
  <si>
    <t>DJ10</t>
  </si>
  <si>
    <t>Reduce need to travel to key services.</t>
  </si>
  <si>
    <t>Cotswold: Fairford</t>
  </si>
  <si>
    <t>Provides direct access to greenspace and play are within close</t>
  </si>
  <si>
    <t>Promotes active travel to town centre and minimises travel by providing a more direct route.</t>
  </si>
  <si>
    <t xml:space="preserve">Provides a more direct active travel route towards High Street. </t>
  </si>
  <si>
    <t>Reduces travel along A417 by providing a more direct route to town centre.</t>
  </si>
  <si>
    <t>Provide direct active travel access to primary school.</t>
  </si>
  <si>
    <t>Provide active travel access to town centre</t>
  </si>
  <si>
    <t>Better connectivity to Cirencester</t>
  </si>
  <si>
    <t>Fa11</t>
  </si>
  <si>
    <t>Fairford High Street Placemaking and AT</t>
  </si>
  <si>
    <t>Currently the high street does not provide a pleasant environment for Active Travel and as a destination. It flags as becoming unsuitable to cycling due to increased traffic flow. This measure is to implement place making features, widen pavements and reduce parking</t>
  </si>
  <si>
    <t>Place Making</t>
  </si>
  <si>
    <t>Provide active travel access to  Lechlade town centre</t>
  </si>
  <si>
    <t xml:space="preserve">Active travel connection to key services. </t>
  </si>
  <si>
    <t>Cotswold: Kemble</t>
  </si>
  <si>
    <t xml:space="preserve">Minimise the use of the AA429 to access town centre and services. </t>
  </si>
  <si>
    <t>Better active travel access to site.</t>
  </si>
  <si>
    <t>Better active travel access to onward public transport.</t>
  </si>
  <si>
    <t>More attractive  and accessible public transport options for access to employment.</t>
  </si>
  <si>
    <t>Rail</t>
  </si>
  <si>
    <t>Rail - Minor</t>
  </si>
  <si>
    <t>Model suggests that Avening High Street becomes unsuitable to most people to cycle on after the local plan 20mph stretch will resolve this</t>
  </si>
  <si>
    <t>Avening High Street AT Flag</t>
  </si>
  <si>
    <t>Model suggests that cycling on the Trewsbury Road becomes unsuitable for most people due to increased traffic volumes.  A 20mph intervention will retain suitabilty and act as a deterrent for vehicles to use this route.</t>
  </si>
  <si>
    <t>Coates AT Trigger</t>
  </si>
  <si>
    <t>Active travel connection to employment and education and mimeses traffic on A429.</t>
  </si>
  <si>
    <t>AT Flag - Spratsford Lane</t>
  </si>
  <si>
    <t>K11</t>
  </si>
  <si>
    <t>Junction improvement for A429 / A433</t>
  </si>
  <si>
    <t>Improve junction of A429/A433 to mitigation any congestions/delays for better connectivity between Kemble and Cirencester</t>
  </si>
  <si>
    <t xml:space="preserve">Junction faces congestion during peak hours. </t>
  </si>
  <si>
    <t>Highway Mitigations- Major</t>
  </si>
  <si>
    <t>R</t>
  </si>
  <si>
    <t>Attractive public transport options to access key services in Tetbury.</t>
  </si>
  <si>
    <t>Alleviate capacity to mitigate traffic growth</t>
  </si>
  <si>
    <t>Windmill V/C Flag</t>
  </si>
  <si>
    <t>Deal with negative harms of traffic growth to suitability of cycling to nearby village of Ewen</t>
  </si>
  <si>
    <t>Windmill Lane, School Road Active Travel Flag</t>
  </si>
  <si>
    <t>To reduce road danger</t>
  </si>
  <si>
    <t>Remove Rat Run to restore suitability for cycling and increase safety</t>
  </si>
  <si>
    <t>Car-free options that minimise additional distance is highly desirable for active travel routes. This will facilitate travel to employment centres</t>
  </si>
  <si>
    <t>Cotswold: Mickleton</t>
  </si>
  <si>
    <t xml:space="preserve">Existing active travel connections to Stratford-Upon-Avon are not fully connected and attractive </t>
  </si>
  <si>
    <t>Provide local services to minimise travel needs as well as provide hub for sustainable travel options including bus and cycle parking/hire</t>
  </si>
  <si>
    <t>Provide public transport links to nearby town centres and services</t>
  </si>
  <si>
    <t>Service: new</t>
  </si>
  <si>
    <t>Mitigate negative impacts of development of suitability of active travel on a key active travel route</t>
  </si>
  <si>
    <t>Mickleton-Ebrington AT Flag</t>
  </si>
  <si>
    <t>Reduce risk along the route and provide a more harmonious village</t>
  </si>
  <si>
    <t>Improve</t>
  </si>
  <si>
    <t>Key travel demand route (e.g. from Census JTW data that currently is not suitable via Active Travel. The distance involved would be between 4.5 and 7.5 miles which is likely within a cyclable distance when considering regular and electric bikes. If this is delivered along Evenlode this would also provide a key AT route to the town centre from these sites especially if delivered alongside Mo3</t>
  </si>
  <si>
    <t>Cotswold: Moreton-In-Marsh</t>
  </si>
  <si>
    <t>Key travel demand route to town centre and rail station.  Further developments will be less suitable for walking and wheeling due to distance and current infrastructure contains barriers for cycling.</t>
  </si>
  <si>
    <t>Travel into the centre from sites along the A44 is currently not suitable via active travel. This is a key route to services.</t>
  </si>
  <si>
    <t>Providing an attractive traffic free route for sites to the south to reach town and services</t>
  </si>
  <si>
    <t xml:space="preserve">Provide a fast and reliable public transport service to Cheltenham </t>
  </si>
  <si>
    <t>Infrastructure &amp; service</t>
  </si>
  <si>
    <t>BRT</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</si>
  <si>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 which are simply redistibuted parking away from high street with branding and guided walking routes to high street.</t>
  </si>
  <si>
    <t>To enhance the public realm to draw more local trips, deprioritise private vehicles and prioritise active modes</t>
  </si>
  <si>
    <t>Moreton-in-Marsh's high street coincides with two strategic longer distance routes through the Cotswolds which means that local traffic mixes with long-distance traffic including heavy goods vehicles.</t>
  </si>
  <si>
    <t>???</t>
  </si>
  <si>
    <t>Ruled out on cost grounds.</t>
  </si>
  <si>
    <t>Need to review this,  CDC expect at least one part  is more promising for delivery and in two parts. the southern part mainly is required for site access anyway.</t>
  </si>
  <si>
    <t>Census data suggests that commute to work and education is significant between the two towns and at present whilst there is a quiet route some barriers remain that make it difficult for active travel as evidenced in the flag and LTN analysis. Work across this route including marketing and promotion would enable modal shift. The route could be only 6.5-7miles making it cyclable for many especially with e-bikes.</t>
  </si>
  <si>
    <t>Moreton-in-Marsh Double Roundabout V/C and Delay Flags</t>
  </si>
  <si>
    <t>Census data suggests that commute to Shipstone is not as large as that between Moreton and Chipping Campden but there is demand. This could facilitate modal shift which could alleviate parking and highway flags in Moreton-in-Marsh.</t>
  </si>
  <si>
    <t>Evenlode Road AT flag</t>
  </si>
  <si>
    <t>Higher patronage means that network classification is likely to change needing station reworking</t>
  </si>
  <si>
    <t>Railway Patronage Analysis</t>
  </si>
  <si>
    <t>NEW FALSE</t>
  </si>
  <si>
    <t>LP12</t>
  </si>
  <si>
    <t>Ewen Road AT Trigger near South Cerny</t>
  </si>
  <si>
    <t>Traffic growth makes this stretch of road unsuitable to most people to cycle on however the link is surrounded by roads already unsuitable to cycle on and this is unlikely to be impacting many journeys</t>
  </si>
  <si>
    <t>LP13</t>
  </si>
  <si>
    <t>Culkerton Road AT Flag</t>
  </si>
  <si>
    <t>Additional traffic flow on this road makes it unsuitable for active travel. This is a rural road with limited space. It does not form part of an existing network of suitable roads and as such is unlikely to be menaingfully impacting journeys. A soluition would need to involve segregation</t>
  </si>
  <si>
    <t>LP14</t>
  </si>
  <si>
    <t>Bafford Approach and East End Road Chelternham AT Flag</t>
  </si>
  <si>
    <t>Additional traffic on this road leads to it's reduced suitability for cycling. As there are existing proposals to make this and surroudning roads 20mph this is not considered further</t>
  </si>
  <si>
    <t>LP15</t>
  </si>
  <si>
    <t>Quenington and Col St Aldwyns AT Flag</t>
  </si>
  <si>
    <t>Modelling suggests that two links will gain enough flow to no longer be suitable to cycling however these are not surrounded by a network of suitable roads or routes so this is deemed not to impact significant trips</t>
  </si>
  <si>
    <t>K7</t>
  </si>
  <si>
    <t>Kemble-Cirencester rail route</t>
  </si>
  <si>
    <t xml:space="preserve">Reopening the Kemble-Cirencester rail route to provide attractive public transport access to services, education and employment in Cirencester. </t>
  </si>
  <si>
    <t>More attractive public transport options and reduce traffic on A429.</t>
  </si>
  <si>
    <t>Rail - Major</t>
  </si>
  <si>
    <t>K9</t>
  </si>
  <si>
    <t>Kemble-Tetbury light rail or rail route</t>
  </si>
  <si>
    <t>Reopening the Kemble-Tetbury rail route to provide attractive public transport access to services, education and employment in Tetbury. This could be delivered as a heavy, light or very light rail route.</t>
  </si>
  <si>
    <t>More attractive public transport options and reduce traffic on A429 and A433.</t>
  </si>
  <si>
    <t>LP1</t>
  </si>
  <si>
    <t>Weight and/or CO2 Based Parking Surcharge</t>
  </si>
  <si>
    <t>Additional surcharge on heavy or polluting vehicles to encourage use of more efficient vehicles with lower externalities</t>
  </si>
  <si>
    <t>Encourage the use of smaller vehicles</t>
  </si>
  <si>
    <t>Policy: charge/tariff</t>
  </si>
  <si>
    <t>Rule out on acceptability grounds</t>
  </si>
  <si>
    <t>Down Ampney- Driffield Junction – Cirencester New Express Bus Service</t>
  </si>
  <si>
    <t>Express high frequency bus service through sites from Down Ampney to Cirencester. Subsumed by the BRT CIR30</t>
  </si>
  <si>
    <t>High Quality Public Transport is needed if these sites are going to be able to remain connected in a sustainable way</t>
  </si>
  <si>
    <t>LP2</t>
  </si>
  <si>
    <t>District Wide Road Charging</t>
  </si>
  <si>
    <t>Charge on driving within the District. Full or Partial Reductions could be offered to residents. In the absence of a national scheme.</t>
  </si>
  <si>
    <t>Dis-incentivise the use of private vehicles.</t>
  </si>
  <si>
    <t>Policy: Demand management</t>
  </si>
  <si>
    <t>LP3</t>
  </si>
  <si>
    <t>Seasonal Car Free Scheme</t>
  </si>
  <si>
    <t>The seasonal nature of the traffic within the district could be handled using a scheme that promotes car-free tourism. This could function through discounts on other services (e.g. hotels or destinations or rail tickets). Additional seasonal PT or bike hire could also be considered. Additional 'push' components could include visitor-tax on car parking at destinations</t>
  </si>
  <si>
    <t>Discourage private vehicles for visitors</t>
  </si>
  <si>
    <t>Behaviour change</t>
  </si>
  <si>
    <t>LP4</t>
  </si>
  <si>
    <t>Rail Level Crossings: Chipping Campden and Blockley Risk Flag</t>
  </si>
  <si>
    <t>Increased traffic has the potential to impact the traffic on two level crossings on the rail network: Chipping Campden and Blockley. Mitigations may include safety upgrades</t>
  </si>
  <si>
    <t>Mitigate Impacts on Railway Crossing Risks</t>
  </si>
  <si>
    <t>Rail Level Crossings</t>
  </si>
  <si>
    <t>LP11</t>
  </si>
  <si>
    <t>Local Plan Site Car Clubs/Ma</t>
  </si>
  <si>
    <t>Car clubs are forms of car sharing to facilate let car ownership (and thus use). This can range from privately run services (closer in form to distribution car hire schemes) to locally run and controlled car pools (where residents of a development share access to a fleet of vehicles). Evidence on thier impact in the UK context is mixed particularly when accoutning for variations in urban environment. Particularly car clubs that lean more on a commerical model seem to struggle particularly in rural areas. Community or authority led initiative can support sustainable initiatives but require to be in areas with high support, good alternative non-car modes (they rely on replacing a smaller number of trips that can't be easily modally shifted). Car clubs guidance has been withdrawn by the national  government and some national providers have withdrawn from the UK market. This suggests that to be viable car clubs should be written into policy with structures in place to build community managed clubs. Some bigger sites could be explored to provide these clubs. Costs's for a ten vehicle car club are around 500k to fund it for the maximum five years. If pursued car clubs should be used to as part of a policy package to increase density, limit personal parking and increase ambition on public and active transport provision.</t>
  </si>
  <si>
    <t>Faciliate non-car ownership by having access to car when needed.</t>
  </si>
  <si>
    <t>Mic1</t>
  </si>
  <si>
    <t>Mickleton Rail Station with Active Travel Accessibility</t>
  </si>
  <si>
    <t>Former station existed at the intersection of the Cotswold Line and the B4632. The proposal would see a new station opened either on the original site or further along possibly nearer Honeybourne Lane. As part of the package active travel routes to the sites would also be delivered perhaps utilising existing Bridleway through sites and connecting up to Broad Marston Road.</t>
  </si>
  <si>
    <t>Mickleton has limited services and travel to Evesham, Moreton-in-Marsh, Chipping Campden key routes. A train station would provide these and additional connectivity to Worcester and Oxford and potentially time competitive routes to Gloucester, Cheltenham, Birmingham and into Wales.</t>
  </si>
  <si>
    <t>Ruled out on cost and feasibility grounds</t>
  </si>
  <si>
    <t>Mic10</t>
  </si>
  <si>
    <t>Enhancements to North Cotswolds Robin Community Bus (see Mo15)</t>
  </si>
  <si>
    <t>Improving the frequency of The Robin within Mickleton.</t>
  </si>
  <si>
    <t>Mic4</t>
  </si>
  <si>
    <t>Reopening Honeybourne to Stratford Rail Link</t>
  </si>
  <si>
    <t>A link from the Cotswold Line to Stratford-Upon-Avon along old rail alignment. This alignment crosses over to South Warwickshire for which Sites are considered along this route.</t>
  </si>
  <si>
    <t>Current Sustainable travel options to Stratford-Upon-Avon, Warwick and Royal Leamington Spa are not competitive for journey times. Reopening this link could enable modal shift for those routes</t>
  </si>
  <si>
    <t>Ruled out on cost and delivery grounds</t>
  </si>
  <si>
    <t>Mic7</t>
  </si>
  <si>
    <t>EV Charging Provision</t>
  </si>
  <si>
    <t>Providing Additional EV charging infrastructure for public use in addition to provision within new homes, This could also feature incentives e.g. pricing to encourage uptake.</t>
  </si>
  <si>
    <t>Provide infrastructure to facilitate electrification of private cars</t>
  </si>
  <si>
    <t>Mo11</t>
  </si>
  <si>
    <t>Moreton-in-Marsh Congestion Charge</t>
  </si>
  <si>
    <t>A toll or congestion charge on traffic within Moreton-in-Marsh to discourage traffic. A further study would need to decide the optimal targeting. Options include: HGV/Van only, Full or Partial discounts for residents, other targeting e.g. targeting through-traffic.</t>
  </si>
  <si>
    <t>Discourage through traffic - encourage routing towards roads more able to cope and potentially encourage modal shift.</t>
  </si>
  <si>
    <t>Ruled out on acceptability grounds</t>
  </si>
  <si>
    <t>Mo14</t>
  </si>
  <si>
    <t>One way traffic system</t>
  </si>
  <si>
    <t>Moreton in Marsh Neighbourhood Plan</t>
  </si>
  <si>
    <t xml:space="preserve">Improve traffic management in town centre by introducing a one way system and narrowing sections of the high street to reduce speeds and sizes of vehicles to allow safer pedestrian crossings. </t>
  </si>
  <si>
    <t>Reduce congestion in town centre.</t>
  </si>
  <si>
    <t>Rule out on feasibility grounds</t>
  </si>
  <si>
    <t>Mo15</t>
  </si>
  <si>
    <t xml:space="preserve">Enhancements to the North Cotswolds Robin Community Bus </t>
  </si>
  <si>
    <t>Improved public transport provision through a direct and regular community bus service linking surrounding villages (including Longborough, Batsford, Blockley and Dorn) to the High Street.</t>
  </si>
  <si>
    <t>Reduce private car travel to town centre.</t>
  </si>
  <si>
    <t>Mo6</t>
  </si>
  <si>
    <t>North Cotswold Line transformation</t>
  </si>
  <si>
    <t>North Cotswold Line Taskforce</t>
  </si>
  <si>
    <t>A series of improvements including doubling of the line leading to the a doubling of the frequency (to 2 trains per hour) and improved speed which would further make routes along this line such as Oxford-Worchester and London (and onto further connections) more time competitive with private modes. SOBC estimated the whole cost of this improvement to be £199 million but includes enabling of more housing in Oxfordshire so delivery could be partly delivered by this too.</t>
  </si>
  <si>
    <t>Improvement in frequency and journey time of key routes will act as a key lever for model shift</t>
  </si>
  <si>
    <t>Mo7</t>
  </si>
  <si>
    <t>See Mic4</t>
  </si>
  <si>
    <t xml:space="preserve">Provide a time competitive rail link from Moreton-in-Marsh to key destination. At present </t>
  </si>
  <si>
    <t>Please add any additional measures here</t>
  </si>
  <si>
    <t>Field content options</t>
  </si>
  <si>
    <t>Committed</t>
  </si>
  <si>
    <t>BAU</t>
  </si>
  <si>
    <t>GCC: LTP</t>
  </si>
  <si>
    <t>Acceptable values</t>
  </si>
  <si>
    <t>GCC: BSIP</t>
  </si>
  <si>
    <t>Infrastructure: programme</t>
  </si>
  <si>
    <t>Bronze</t>
  </si>
  <si>
    <t>GCC: Other</t>
  </si>
  <si>
    <t>Silver</t>
  </si>
  <si>
    <t>National Highways</t>
  </si>
  <si>
    <t>Policy: provision</t>
  </si>
  <si>
    <t>Gold</t>
  </si>
  <si>
    <t>LPA: Development consent</t>
  </si>
  <si>
    <t>Infrastructure: technology</t>
  </si>
  <si>
    <t>LPA: LP policy</t>
  </si>
  <si>
    <t>N</t>
  </si>
  <si>
    <t>Parking</t>
  </si>
  <si>
    <t>LPA: LP scheme</t>
  </si>
  <si>
    <t>Other PT</t>
  </si>
  <si>
    <t>Network rail</t>
  </si>
  <si>
    <t>Scoring guide</t>
  </si>
  <si>
    <t>Considerations when scoring</t>
  </si>
  <si>
    <t>Does the option support achievement of the sub-objectives:</t>
  </si>
  <si>
    <t>Close proximity to local services &amp; facilities</t>
  </si>
  <si>
    <t>Maximise share of longer journeys that are made by public transport</t>
  </si>
  <si>
    <t>Maximise the share of shorter journeys made by active modes</t>
  </si>
  <si>
    <t>Safe, inclusive and attractive access to jobs and services</t>
  </si>
  <si>
    <t>Places are attractive, safe, inclusive and accessible by sustainable modes</t>
  </si>
  <si>
    <t>Most day-to-day journeys are within walking and cycling distance</t>
  </si>
  <si>
    <t>Most last-mile deliveries by sustainable modes</t>
  </si>
  <si>
    <t>Existing built and natural environments are protected</t>
  </si>
  <si>
    <t>Vision Zero for road safety within developments</t>
  </si>
  <si>
    <t>Public transport provides good connections to key services &amp; opportunities</t>
  </si>
  <si>
    <t>Local services and facilities are within walking distance</t>
  </si>
  <si>
    <t xml:space="preserve">Active modes are an
attractive &amp; convenient choice for short journeys </t>
  </si>
  <si>
    <t>Public transport is an attractive, safe &amp; affordable choice to key services &amp; jobs​</t>
  </si>
  <si>
    <t>Road safety is a top priority in the design of places</t>
  </si>
  <si>
    <t>Safe, attractive access to local services with priority for active and public transport</t>
  </si>
  <si>
    <t>Multi modal journeys are convenient and attractive</t>
  </si>
  <si>
    <t>Reduce tailpipe carbon monoxide, nitrous oxides and particulate emissions in communities</t>
  </si>
  <si>
    <t>Reliable journey times for all modes on strategically important corridors</t>
  </si>
  <si>
    <t>Existing built and natural environments are protected and enhanced whenever possible</t>
  </si>
  <si>
    <t>Safe, attractive and inclusive access to local services by sustainable modes of travel</t>
  </si>
  <si>
    <t>Good air quality in developments &amp; surrounding communities</t>
  </si>
  <si>
    <t>People are not concerned over their personal safety in public places including on public transport</t>
  </si>
  <si>
    <t>Journeys by public transport are reliable, inclusive &amp; safe</t>
  </si>
  <si>
    <t xml:space="preserve">Access to local services &amp; amenities is safe, attractive &amp; inclusive </t>
  </si>
  <si>
    <t>Tailpipe CO, NOx and particulate emissions in communities are low</t>
  </si>
  <si>
    <t>Everyone can access education &amp; employment opportunities without a car</t>
  </si>
  <si>
    <t>Places are vibrant, attractive, safe &amp; inclusive</t>
  </si>
  <si>
    <t>Full access to superfast internet and online services</t>
  </si>
  <si>
    <t>suitable, frequent and efficient public transport is enabled through higher development densities</t>
  </si>
  <si>
    <t>Eliminate road deaths and injuries and improve safety for all modes</t>
  </si>
  <si>
    <t>Transport is resilient to extreme weather and other unplanned events</t>
  </si>
  <si>
    <t>Places reimagined for people with non-essential traffic and parking deprioritised</t>
  </si>
  <si>
    <t>Places reimagined for people and put the needs of people first</t>
  </si>
  <si>
    <t>Most car journeys are made in electric vehicles</t>
  </si>
  <si>
    <t>Convenient, safe &amp; inclusive access to green spaces</t>
  </si>
  <si>
    <t>Infrastructure &amp; services within developments are resilient to extreme weather events</t>
  </si>
  <si>
    <t>A high share of longer journeys are made by public transport</t>
  </si>
  <si>
    <t>Space is prioritised for active and public transport</t>
  </si>
  <si>
    <t>Convenient &amp; inclusive access to green and blue spaces promotes wellbeing</t>
  </si>
  <si>
    <t>Sustainable travel options are the natural first choice for visitors and tourists</t>
  </si>
  <si>
    <t>Places enable healthy travel &amp; people are given priority over private vehicles</t>
  </si>
  <si>
    <t>Sustainable travel options are the natural first choice for visitors &amp; tourists</t>
  </si>
  <si>
    <t>Convenient, safe and inclusive access to green &amp; blue spaces to promote wellbeing</t>
  </si>
  <si>
    <t>Last mile freight deliveries as sustainable and low-impact as possible</t>
  </si>
  <si>
    <t>Sustainable travel options are the natural choice for visitors</t>
  </si>
  <si>
    <t>New transport infrastructure enhanced the quality of the built environment and does not dominate the landscape</t>
  </si>
  <si>
    <t>Commercial suitability of public transport is enabled through development densities</t>
  </si>
  <si>
    <t>All properties have access to superfast internet and online services</t>
  </si>
  <si>
    <t>Transport is resilient to extreme weather events</t>
  </si>
  <si>
    <t>Development Area</t>
  </si>
  <si>
    <t>Number of Dwellings in Local Plan</t>
  </si>
  <si>
    <t>Cotswold Objectives</t>
  </si>
  <si>
    <t>Cotswold: Down Ampny</t>
  </si>
  <si>
    <t>Cotswold: Fosse Farm</t>
  </si>
  <si>
    <t>Cost</t>
  </si>
  <si>
    <t>Range</t>
  </si>
  <si>
    <t>£30million+</t>
  </si>
  <si>
    <t>£2-30million</t>
  </si>
  <si>
    <t>£1-2million</t>
  </si>
  <si>
    <t>£75k to £1million</t>
  </si>
  <si>
    <t>&lt;£75k</t>
  </si>
  <si>
    <t>Objectives</t>
  </si>
  <si>
    <t>Deliverability</t>
  </si>
  <si>
    <t>Objective #1</t>
  </si>
  <si>
    <t>Minimum</t>
  </si>
  <si>
    <t>Objective #2</t>
  </si>
  <si>
    <t>Objective #3</t>
  </si>
  <si>
    <t>Objective #4</t>
  </si>
  <si>
    <t>All objectives</t>
  </si>
  <si>
    <t>Maximum</t>
  </si>
  <si>
    <t>Equals</t>
  </si>
  <si>
    <t>G or G/A</t>
  </si>
  <si>
    <t>G, G/A or A</t>
  </si>
  <si>
    <t>A/R or R</t>
  </si>
  <si>
    <t>Lookup - acceptable values for objectives scores</t>
  </si>
  <si>
    <t>Minimum_G</t>
  </si>
  <si>
    <t>x</t>
  </si>
  <si>
    <t>Minimum_G/A</t>
  </si>
  <si>
    <t>Minimum_A</t>
  </si>
  <si>
    <t>Minimum_A/R</t>
  </si>
  <si>
    <t>Minimum_R</t>
  </si>
  <si>
    <t>Minimum_N</t>
  </si>
  <si>
    <t>_</t>
  </si>
  <si>
    <t>Maximum_G</t>
  </si>
  <si>
    <t>Maximum_G/A</t>
  </si>
  <si>
    <t>Maximum_A</t>
  </si>
  <si>
    <t>Maximum_A/R</t>
  </si>
  <si>
    <t>Maximum_R</t>
  </si>
  <si>
    <t>Maximum_N</t>
  </si>
  <si>
    <t>Equals_G</t>
  </si>
  <si>
    <t>Equals_G/A</t>
  </si>
  <si>
    <t>Equals_A</t>
  </si>
  <si>
    <t>Equals_A/R</t>
  </si>
  <si>
    <t>Equals_R</t>
  </si>
  <si>
    <t>Equals_N</t>
  </si>
  <si>
    <t>Top Level Cost Estimates if no estimate exists</t>
  </si>
  <si>
    <t>Intervention</t>
  </si>
  <si>
    <t>Unit</t>
  </si>
  <si>
    <t>Lower</t>
  </si>
  <si>
    <t>Higher</t>
  </si>
  <si>
    <t>New Crossing</t>
  </si>
  <si>
    <t>£ Per Crossing</t>
  </si>
  <si>
    <t>Junction Modifification</t>
  </si>
  <si>
    <t>Bus Gate/Modal Filter</t>
  </si>
  <si>
    <t>£ per filter</t>
  </si>
  <si>
    <t>Speed Reduction</t>
  </si>
  <si>
    <t>£ per km</t>
  </si>
  <si>
    <t>Footway Widening or New Footway</t>
  </si>
  <si>
    <t>Cycleway</t>
  </si>
  <si>
    <t>Priority Bus Route</t>
  </si>
  <si>
    <t>Interchange Hub</t>
  </si>
  <si>
    <t>£ per hub</t>
  </si>
  <si>
    <t>Active travel route (part of site masterplan)</t>
  </si>
  <si>
    <t>Provide a segregated cycleway along road to improve active travel access to key services and schools in Kemble centre, along with improved continuous footpaths provided with the site</t>
  </si>
  <si>
    <t xml:space="preserve">This site represents a singificant expansion of an existing village to the north. At present there is extremely limited services around the village including a small village hall, a small primary school (~100 pupils), a small play park and green space and a small church. The level development (660 dwellings) combined with the more isolated nature of the site (~5miles from Cirencester which is likely to be where most services are for the housing). It is approximately 2-2.5 miles from the Driffield Site. The scale of the development suggests that it would require at least an additional primary school, a retail offering ideally with a sizable convience shop and/or postal facilities collection/delivery and a third space such as community centre. In light of the Ampney Crucis Site being withdrawn these interventions were reassessed </t>
  </si>
  <si>
    <t>Cir43</t>
  </si>
  <si>
    <t>Moreton-in-Marsh new link-street</t>
  </si>
  <si>
    <t>Chesterton Road Active Travel Mitigation</t>
  </si>
  <si>
    <t>Third-Party Land Requitre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</si>
</sst>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
    <numFmt numFmtId="165" formatCode="&quot;£&quot;#,##0.00"/>
  </numFmts>
  <fonts count="26">
    <font>
      <sz val="11"/>
      <color theme="1"/>
      <name val="Aptos Narrow"/>
      <family val="2"/>
      <scheme val="minor"/>
    </font>
    <font>
      <b/>
      <sz val="11"/>
      <color theme="0"/>
      <name val="Aptos Narrow"/>
      <family val="2"/>
      <scheme val="minor"/>
    </font>
    <font>
      <b/>
      <sz val="11"/>
      <color theme="1"/>
      <name val="Aptos Narrow"/>
      <family val="2"/>
      <scheme val="minor"/>
    </font>
    <font>
      <sz val="9"/>
      <color indexed="81"/>
      <name val="Tahoma"/>
      <family val="2"/>
    </font>
    <font>
      <b/>
      <sz val="9"/>
      <color indexed="81"/>
      <name val="Tahoma"/>
      <family val="2"/>
    </font>
    <font>
      <i/>
      <sz val="11"/>
      <color theme="1"/>
      <name val="Aptos Narrow"/>
      <family val="2"/>
      <scheme val="minor"/>
    </font>
    <font>
      <b/>
      <i/>
      <sz val="11"/>
      <color theme="0"/>
      <name val="Aptos Narrow"/>
      <family val="2"/>
      <scheme val="minor"/>
    </font>
    <font>
      <sz val="14"/>
      <color theme="1"/>
      <name val="Aptos Narrow"/>
      <family val="2"/>
      <scheme val="minor"/>
    </font>
    <font>
      <b/>
      <sz val="14"/>
      <color theme="0"/>
      <name val="Aptos Narrow"/>
      <family val="2"/>
      <scheme val="minor"/>
    </font>
    <font>
      <sz val="8"/>
      <name val="Aptos Narrow"/>
      <family val="2"/>
      <scheme val="minor"/>
    </font>
    <font>
      <sz val="11"/>
      <color theme="0"/>
      <name val="Aptos Narrow"/>
      <family val="2"/>
      <scheme val="minor"/>
    </font>
    <font>
      <sz val="11"/>
      <name val="Aptos Narrow"/>
      <family val="2"/>
      <scheme val="minor"/>
    </font>
    <font>
      <sz val="11"/>
      <color theme="7"/>
      <name val="Aptos Narrow"/>
      <family val="2"/>
      <scheme val="minor"/>
    </font>
    <font>
      <sz val="14"/>
      <color theme="7"/>
      <name val="Aptos Narrow"/>
      <family val="2"/>
      <scheme val="minor"/>
    </font>
    <font>
      <sz val="9"/>
      <color theme="7"/>
      <name val="Aptos Narrow"/>
      <family val="2"/>
      <scheme val="minor"/>
    </font>
    <font>
      <sz val="18"/>
      <color theme="1"/>
      <name val="Aptos Narrow"/>
      <family val="2"/>
      <scheme val="minor"/>
    </font>
    <font>
      <b/>
      <sz val="18"/>
      <color theme="1"/>
      <name val="Aptos Narrow"/>
      <family val="2"/>
      <scheme val="minor"/>
    </font>
    <font>
      <sz val="18"/>
      <color theme="0"/>
      <name val="Aptos Narrow"/>
      <family val="2"/>
      <scheme val="minor"/>
    </font>
    <font>
      <b/>
      <sz val="18"/>
      <color theme="0"/>
      <name val="Aptos Narrow"/>
      <family val="2"/>
      <scheme val="minor"/>
    </font>
    <font>
      <b/>
      <sz val="14"/>
      <name val="Aptos Narrow"/>
      <family val="2"/>
      <scheme val="minor"/>
    </font>
    <font>
      <b/>
      <sz val="14"/>
      <color theme="1"/>
      <name val="Aptos Narrow"/>
      <family val="2"/>
      <scheme val="minor"/>
    </font>
    <font>
      <sz val="11"/>
      <color rgb="FF594F8E"/>
      <name val="Aptos Narrow"/>
      <family val="2"/>
      <scheme val="minor"/>
    </font>
    <font>
      <i/>
      <sz val="11"/>
      <color rgb="FF594F8E"/>
      <name val="Aptos Narrow"/>
      <family val="2"/>
      <scheme val="minor"/>
    </font>
    <font>
      <sz val="8"/>
      <color rgb="FF000000"/>
      <name val="Aptos Narrow"/>
      <family val="2"/>
      <scheme val="minor"/>
    </font>
    <font>
      <sz val="10"/>
      <color rgb="FF05192D"/>
      <name val="JetBrainsMonoNL"/>
    </font>
    <font>
      <sz val="10"/>
      <color rgb="FF000000"/>
      <name val="Aptos"/>
      <family val="2"/>
    </font>
  </fonts>
  <fills count="32">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rgb="FF0B3641"/>
        <bgColor indexed="64"/>
      </patternFill>
    </fill>
    <fill>
      <patternFill patternType="solid">
        <fgColor rgb="FFE5E7EB"/>
        <bgColor indexed="64"/>
      </patternFill>
    </fill>
    <fill>
      <patternFill patternType="solid">
        <fgColor theme="1"/>
        <bgColor indexed="64"/>
      </patternFill>
    </fill>
    <fill>
      <patternFill patternType="solid">
        <fgColor rgb="FFB8438C"/>
        <bgColor indexed="64"/>
      </patternFill>
    </fill>
    <fill>
      <patternFill patternType="solid">
        <fgColor rgb="FFE0A730"/>
        <bgColor indexed="64"/>
      </patternFill>
    </fill>
    <fill>
      <patternFill patternType="solid">
        <fgColor rgb="FF594F8E"/>
        <bgColor indexed="64"/>
      </patternFill>
    </fill>
    <fill>
      <patternFill patternType="solid">
        <fgColor theme="4" tint="0.79998168889431442"/>
        <bgColor theme="4" tint="0.79998168889431442"/>
      </patternFill>
    </fill>
    <fill>
      <patternFill patternType="solid">
        <fgColor theme="0" tint="-4.9989318521683403E-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48AC99"/>
        <bgColor indexed="64"/>
      </patternFill>
    </fill>
    <fill>
      <patternFill patternType="solid">
        <fgColor theme="0"/>
        <bgColor indexed="64"/>
      </patternFill>
    </fill>
    <fill>
      <patternFill patternType="solid">
        <fgColor theme="5"/>
        <bgColor indexed="64"/>
      </patternFill>
    </fill>
    <fill>
      <patternFill patternType="solid">
        <fgColor theme="2"/>
        <bgColor indexed="64"/>
      </patternFill>
    </fill>
    <fill>
      <patternFill patternType="solid">
        <fgColor theme="2"/>
        <bgColor theme="4" tint="0.79998168889431442"/>
      </patternFill>
    </fill>
    <fill>
      <patternFill patternType="solid">
        <fgColor rgb="FF1C665A"/>
        <bgColor indexed="64"/>
      </patternFill>
    </fill>
    <fill>
      <patternFill patternType="solid">
        <fgColor rgb="FFF9E4B7"/>
        <bgColor indexed="64"/>
      </patternFill>
    </fill>
    <fill>
      <patternFill patternType="solid">
        <fgColor rgb="FFF4B183"/>
        <bgColor indexed="64"/>
      </patternFill>
    </fill>
    <fill>
      <patternFill patternType="solid">
        <fgColor theme="6"/>
        <bgColor indexed="64"/>
      </patternFill>
    </fill>
    <fill>
      <patternFill patternType="solid">
        <fgColor rgb="FFACA7C6"/>
        <bgColor indexed="64"/>
      </patternFill>
    </fill>
    <fill>
      <patternFill patternType="solid">
        <fgColor rgb="FFCDCADD"/>
        <bgColor indexed="64"/>
      </patternFill>
    </fill>
    <fill>
      <patternFill patternType="solid">
        <fgColor rgb="FFFFFF00"/>
        <bgColor indexed="64"/>
      </patternFill>
    </fill>
    <fill>
      <patternFill patternType="solid">
        <fgColor rgb="FFC00000"/>
        <bgColor indexed="64"/>
      </patternFill>
    </fill>
    <fill>
      <patternFill patternType="solid">
        <fgColor theme="8"/>
        <bgColor indexed="64"/>
      </patternFill>
    </fill>
    <fill>
      <patternFill patternType="solid">
        <fgColor theme="8" tint="0.79998168889431442"/>
        <bgColor indexed="64"/>
      </patternFill>
    </fill>
    <fill>
      <patternFill patternType="solid">
        <fgColor theme="6"/>
        <bgColor theme="4" tint="0.79998168889431442"/>
      </patternFill>
    </fill>
    <fill>
      <patternFill patternType="solid">
        <fgColor theme="2" tint="-9.9978637043366805E-2"/>
        <bgColor theme="4" tint="0.79998168889431442"/>
      </patternFill>
    </fill>
    <fill>
      <patternFill patternType="solid">
        <fgColor theme="2" tint="-9.9978637043366805E-2"/>
        <bgColor indexed="64"/>
      </patternFill>
    </fill>
  </fills>
  <borders count="56">
    <border>
      <left/>
      <right/>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medium">
        <color auto="1"/>
      </left>
      <right/>
      <top style="thin">
        <color theme="4" tint="0.39997558519241921"/>
      </top>
      <bottom/>
      <diagonal/>
    </border>
    <border>
      <left style="thin">
        <color rgb="FFB8438C"/>
      </left>
      <right/>
      <top style="thin">
        <color theme="4" tint="0.39997558519241921"/>
      </top>
      <bottom/>
      <diagonal/>
    </border>
    <border>
      <left style="thin">
        <color rgb="FFE0A730"/>
      </left>
      <right/>
      <top style="thin">
        <color theme="4" tint="0.39997558519241921"/>
      </top>
      <bottom/>
      <diagonal/>
    </border>
    <border>
      <left style="medium">
        <color theme="1"/>
      </left>
      <right/>
      <top style="thin">
        <color theme="4" tint="0.39997558519241921"/>
      </top>
      <bottom/>
      <diagonal/>
    </border>
    <border>
      <left/>
      <right style="thin">
        <color theme="4" tint="0.39997558519241921"/>
      </right>
      <top style="thin">
        <color theme="4" tint="0.39997558519241921"/>
      </top>
      <bottom/>
      <diagonal/>
    </border>
    <border>
      <left style="medium">
        <color auto="1"/>
      </left>
      <right/>
      <top/>
      <bottom/>
      <diagonal/>
    </border>
    <border>
      <left style="medium">
        <color auto="1"/>
      </left>
      <right/>
      <top style="thin">
        <color rgb="FFE0A730"/>
      </top>
      <bottom style="thin">
        <color rgb="FFE0A730"/>
      </bottom>
      <diagonal/>
    </border>
    <border>
      <left style="thin">
        <color rgb="FF0B3641"/>
      </left>
      <right/>
      <top style="thin">
        <color rgb="FFE0A730"/>
      </top>
      <bottom style="thin">
        <color rgb="FFE0A730"/>
      </bottom>
      <diagonal/>
    </border>
    <border>
      <left style="thin">
        <color rgb="FFB8438C"/>
      </left>
      <right/>
      <top style="thin">
        <color rgb="FFE0A730"/>
      </top>
      <bottom style="thin">
        <color rgb="FFE0A730"/>
      </bottom>
      <diagonal/>
    </border>
    <border>
      <left style="thin">
        <color rgb="FFE0A730"/>
      </left>
      <right/>
      <top style="thin">
        <color rgb="FFE0A730"/>
      </top>
      <bottom style="thin">
        <color rgb="FFE0A730"/>
      </bottom>
      <diagonal/>
    </border>
    <border>
      <left style="thin">
        <color rgb="FF594F8E"/>
      </left>
      <right/>
      <top style="thin">
        <color rgb="FFE0A730"/>
      </top>
      <bottom style="thin">
        <color rgb="FFE0A730"/>
      </bottom>
      <diagonal/>
    </border>
    <border>
      <left style="thin">
        <color indexed="64"/>
      </left>
      <right/>
      <top style="thin">
        <color rgb="FFE0A730"/>
      </top>
      <bottom style="thin">
        <color rgb="FFE0A730"/>
      </bottom>
      <diagonal/>
    </border>
    <border>
      <left style="thin">
        <color indexed="64"/>
      </left>
      <right style="medium">
        <color auto="1"/>
      </right>
      <top style="thin">
        <color rgb="FFE0A730"/>
      </top>
      <bottom style="thin">
        <color rgb="FFE0A730"/>
      </bottom>
      <diagonal/>
    </border>
    <border>
      <left style="medium">
        <color theme="1"/>
      </left>
      <right/>
      <top style="thin">
        <color rgb="FFE0A730"/>
      </top>
      <bottom style="thin">
        <color rgb="FFE0A730"/>
      </bottom>
      <diagonal/>
    </border>
    <border>
      <left/>
      <right/>
      <top/>
      <bottom style="thin">
        <color theme="4" tint="0.39997558519241921"/>
      </bottom>
      <diagonal/>
    </border>
    <border>
      <left/>
      <right style="medium">
        <color auto="1"/>
      </right>
      <top/>
      <bottom style="thin">
        <color theme="4" tint="0.39997558519241921"/>
      </bottom>
      <diagonal/>
    </border>
    <border>
      <left style="medium">
        <color auto="1"/>
      </left>
      <right/>
      <top/>
      <bottom style="thin">
        <color theme="4" tint="0.39997558519241921"/>
      </bottom>
      <diagonal/>
    </border>
    <border>
      <left style="thin">
        <color theme="0"/>
      </left>
      <right style="thin">
        <color theme="0"/>
      </right>
      <top style="thin">
        <color theme="0"/>
      </top>
      <bottom style="thin">
        <color theme="0"/>
      </bottom>
      <diagonal/>
    </border>
    <border>
      <left style="thin">
        <color indexed="64"/>
      </left>
      <right style="medium">
        <color auto="1"/>
      </right>
      <top style="thin">
        <color rgb="FFE0A730"/>
      </top>
      <bottom/>
      <diagonal/>
    </border>
    <border>
      <left/>
      <right/>
      <top style="thin">
        <color rgb="FFE0A730"/>
      </top>
      <bottom style="medium">
        <color indexed="64"/>
      </bottom>
      <diagonal/>
    </border>
    <border>
      <left style="thin">
        <color indexed="64"/>
      </left>
      <right/>
      <top style="thin">
        <color rgb="FFE0A730"/>
      </top>
      <bottom style="medium">
        <color indexed="64"/>
      </bottom>
      <diagonal/>
    </border>
    <border>
      <left style="thin">
        <color indexed="64"/>
      </left>
      <right style="thin">
        <color indexed="64"/>
      </right>
      <top style="thin">
        <color rgb="FFE0A730"/>
      </top>
      <bottom style="medium">
        <color indexed="64"/>
      </bottom>
      <diagonal/>
    </border>
    <border>
      <left/>
      <right style="thin">
        <color indexed="64"/>
      </right>
      <top style="thin">
        <color rgb="FFE0A730"/>
      </top>
      <bottom style="medium">
        <color indexed="64"/>
      </bottom>
      <diagonal/>
    </border>
    <border>
      <left style="medium">
        <color indexed="64"/>
      </left>
      <right style="thin">
        <color indexed="64"/>
      </right>
      <top style="thin">
        <color rgb="FFE0A730"/>
      </top>
      <bottom style="medium">
        <color indexed="64"/>
      </bottom>
      <diagonal/>
    </border>
    <border>
      <left style="thin">
        <color indexed="64"/>
      </left>
      <right style="medium">
        <color indexed="64"/>
      </right>
      <top style="thin">
        <color rgb="FFE0A730"/>
      </top>
      <bottom style="medium">
        <color indexed="64"/>
      </bottom>
      <diagonal/>
    </border>
    <border>
      <left/>
      <right style="medium">
        <color indexed="64"/>
      </right>
      <top style="thin">
        <color rgb="FFE0A730"/>
      </top>
      <bottom style="medium">
        <color indexed="64"/>
      </bottom>
      <diagonal/>
    </border>
    <border>
      <left/>
      <right/>
      <top style="thin">
        <color rgb="FFE0A730"/>
      </top>
      <bottom style="thin">
        <color rgb="FFE0A730"/>
      </bottom>
      <diagonal/>
    </border>
    <border>
      <left style="thin">
        <color rgb="FFF4B183"/>
      </left>
      <right style="thin">
        <color rgb="FFF4B183"/>
      </right>
      <top style="thin">
        <color rgb="FFF4B183"/>
      </top>
      <bottom style="thin">
        <color rgb="FFF4B183"/>
      </bottom>
      <diagonal/>
    </border>
    <border>
      <left style="medium">
        <color rgb="FFF4B183"/>
      </left>
      <right style="thin">
        <color rgb="FFF4B183"/>
      </right>
      <top style="medium">
        <color rgb="FFF4B183"/>
      </top>
      <bottom style="thin">
        <color rgb="FFF4B183"/>
      </bottom>
      <diagonal/>
    </border>
    <border>
      <left style="thin">
        <color rgb="FFF4B183"/>
      </left>
      <right style="thin">
        <color rgb="FFF4B183"/>
      </right>
      <top style="medium">
        <color rgb="FFF4B183"/>
      </top>
      <bottom style="thin">
        <color rgb="FFF4B183"/>
      </bottom>
      <diagonal/>
    </border>
    <border>
      <left style="thin">
        <color rgb="FFF4B183"/>
      </left>
      <right style="medium">
        <color rgb="FFF4B183"/>
      </right>
      <top style="medium">
        <color rgb="FFF4B183"/>
      </top>
      <bottom style="thin">
        <color rgb="FFF4B183"/>
      </bottom>
      <diagonal/>
    </border>
    <border>
      <left style="medium">
        <color rgb="FFF4B183"/>
      </left>
      <right style="thin">
        <color rgb="FFF4B183"/>
      </right>
      <top style="thin">
        <color rgb="FFF4B183"/>
      </top>
      <bottom style="thin">
        <color rgb="FFF4B183"/>
      </bottom>
      <diagonal/>
    </border>
    <border>
      <left style="thin">
        <color rgb="FFF4B183"/>
      </left>
      <right style="medium">
        <color rgb="FFF4B183"/>
      </right>
      <top style="thin">
        <color rgb="FFF4B183"/>
      </top>
      <bottom style="thin">
        <color rgb="FFF4B183"/>
      </bottom>
      <diagonal/>
    </border>
    <border>
      <left style="medium">
        <color rgb="FFF4B183"/>
      </left>
      <right style="thin">
        <color rgb="FFF4B183"/>
      </right>
      <top style="thin">
        <color rgb="FFF4B183"/>
      </top>
      <bottom style="medium">
        <color rgb="FFF4B183"/>
      </bottom>
      <diagonal/>
    </border>
    <border>
      <left style="thin">
        <color rgb="FFF4B183"/>
      </left>
      <right style="thin">
        <color rgb="FFF4B183"/>
      </right>
      <top style="thin">
        <color rgb="FFF4B183"/>
      </top>
      <bottom style="medium">
        <color rgb="FFF4B183"/>
      </bottom>
      <diagonal/>
    </border>
    <border>
      <left style="thin">
        <color rgb="FFF4B183"/>
      </left>
      <right/>
      <top style="medium">
        <color rgb="FFF4B183"/>
      </top>
      <bottom style="thin">
        <color rgb="FFF4B183"/>
      </bottom>
      <diagonal/>
    </border>
    <border>
      <left style="thin">
        <color rgb="FFF4B183"/>
      </left>
      <right/>
      <top style="thin">
        <color rgb="FFF4B183"/>
      </top>
      <bottom style="thin">
        <color rgb="FFF4B183"/>
      </bottom>
      <diagonal/>
    </border>
    <border>
      <left style="thin">
        <color rgb="FFF4B183"/>
      </left>
      <right style="thin">
        <color rgb="FFF4B183"/>
      </right>
      <top style="thin">
        <color rgb="FFF4B183"/>
      </top>
      <bottom/>
      <diagonal/>
    </border>
    <border>
      <left/>
      <right style="medium">
        <color rgb="FFF4B183"/>
      </right>
      <top/>
      <bottom style="thin">
        <color rgb="FFF4B183"/>
      </bottom>
      <diagonal/>
    </border>
    <border>
      <left style="thin">
        <color rgb="FFF4B183"/>
      </left>
      <right/>
      <top style="medium">
        <color rgb="FFF4B183"/>
      </top>
      <bottom/>
      <diagonal/>
    </border>
    <border>
      <left style="thin">
        <color rgb="FFF4B183"/>
      </left>
      <right/>
      <top style="thin">
        <color rgb="FFF4B183"/>
      </top>
      <bottom/>
      <diagonal/>
    </border>
    <border>
      <left style="thin">
        <color rgb="FFF4B183"/>
      </left>
      <right style="medium">
        <color rgb="FFF4B183"/>
      </right>
      <top/>
      <bottom style="thin">
        <color rgb="FFF4B183"/>
      </bottom>
      <diagonal/>
    </border>
    <border>
      <left style="thin">
        <color rgb="FFF4B183"/>
      </left>
      <right style="thin">
        <color rgb="FFF4B183"/>
      </right>
      <top/>
      <bottom style="thin">
        <color rgb="FFF4B183"/>
      </bottom>
      <diagonal/>
    </border>
    <border>
      <left style="thin">
        <color rgb="FFF4B183"/>
      </left>
      <right/>
      <top/>
      <bottom style="thin">
        <color rgb="FFF4B183"/>
      </bottom>
      <diagonal/>
    </border>
    <border>
      <left style="thin">
        <color rgb="FFF4B183"/>
      </left>
      <right/>
      <top/>
      <bottom/>
      <diagonal/>
    </border>
    <border>
      <left/>
      <right style="medium">
        <color rgb="FFF4B183"/>
      </right>
      <top style="thin">
        <color rgb="FFF4B183"/>
      </top>
      <bottom style="thin">
        <color rgb="FFF4B183"/>
      </bottom>
      <diagonal/>
    </border>
    <border>
      <left/>
      <right style="thin">
        <color rgb="FFF4B183"/>
      </right>
      <top style="thin">
        <color rgb="FFF4B183"/>
      </top>
      <bottom style="thin">
        <color rgb="FFF4B183"/>
      </bottom>
      <diagonal/>
    </border>
    <border>
      <left/>
      <right style="thin">
        <color rgb="FFF4B183"/>
      </right>
      <top style="thin">
        <color rgb="FFF4B183"/>
      </top>
      <bottom/>
      <diagonal/>
    </border>
    <border>
      <left/>
      <right style="thin">
        <color rgb="FFF4B183"/>
      </right>
      <top/>
      <bottom/>
      <diagonal/>
    </border>
    <border>
      <left style="thin">
        <color rgb="FFF4B183"/>
      </left>
      <right/>
      <top style="thin">
        <color rgb="FFF4B183"/>
      </top>
      <bottom style="medium">
        <color rgb="FFF4B183"/>
      </bottom>
      <diagonal/>
    </border>
    <border>
      <left/>
      <right/>
      <top style="thin">
        <color rgb="FFF4B183"/>
      </top>
      <bottom style="thin">
        <color rgb="FFF4B183"/>
      </bottom>
      <diagonal/>
    </border>
    <border>
      <left/>
      <right/>
      <top style="thin">
        <color rgb="FFF4B183"/>
      </top>
      <bottom/>
      <diagonal/>
    </border>
    <border>
      <left/>
      <right style="medium">
        <color rgb="FFF4B183"/>
      </right>
      <top style="thin">
        <color rgb="FFF4B183"/>
      </top>
      <bottom/>
      <diagonal/>
    </border>
  </borders>
  <cellStyleXfs count="1">
    <xf numFmtId="0" fontId="0" fillId="0" borderId="0"/>
  </cellStyleXfs>
  <cellXfs count="289">
    <xf numFmtId="0" fontId="0" fillId="0" borderId="0" xfId="0"/>
    <xf numFmtId="0" fontId="0" fillId="0" borderId="0" xfId="0" applyAlignment="1">
      <alignment horizontal="left" vertical="top" wrapText="1"/>
    </xf>
    <xf numFmtId="0" fontId="7" fillId="0" borderId="0" xfId="0" applyFont="1" applyAlignment="1">
      <alignment horizontal="left" vertical="top" wrapText="1"/>
    </xf>
    <xf numFmtId="0" fontId="1" fillId="2"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7" borderId="3" xfId="0" applyFont="1" applyFill="1" applyBorder="1" applyAlignment="1">
      <alignment horizontal="center" vertical="top" wrapText="1"/>
    </xf>
    <xf numFmtId="0" fontId="1" fillId="7" borderId="4" xfId="0" applyFont="1" applyFill="1" applyBorder="1" applyAlignment="1">
      <alignment horizontal="center" vertical="top" wrapText="1"/>
    </xf>
    <xf numFmtId="0" fontId="1" fillId="8" borderId="3" xfId="0" applyFont="1" applyFill="1" applyBorder="1" applyAlignment="1">
      <alignment horizontal="center" vertical="top" wrapText="1"/>
    </xf>
    <xf numFmtId="0" fontId="1" fillId="8" borderId="5" xfId="0" applyFont="1" applyFill="1" applyBorder="1" applyAlignment="1">
      <alignment horizontal="center" vertical="top" wrapText="1"/>
    </xf>
    <xf numFmtId="0" fontId="1" fillId="9" borderId="3" xfId="0" applyFont="1" applyFill="1" applyBorder="1" applyAlignment="1">
      <alignment horizontal="center" vertical="top" wrapText="1"/>
    </xf>
    <xf numFmtId="0" fontId="1" fillId="6" borderId="6" xfId="0" applyFont="1" applyFill="1" applyBorder="1" applyAlignment="1">
      <alignment horizontal="left" vertical="top" wrapText="1"/>
    </xf>
    <xf numFmtId="0" fontId="1" fillId="6" borderId="1" xfId="0" applyFont="1" applyFill="1" applyBorder="1" applyAlignment="1">
      <alignment horizontal="left" vertical="top" wrapText="1"/>
    </xf>
    <xf numFmtId="0" fontId="6" fillId="6" borderId="7" xfId="0" applyFont="1" applyFill="1" applyBorder="1" applyAlignment="1">
      <alignment horizontal="left" vertical="top" wrapText="1"/>
    </xf>
    <xf numFmtId="0" fontId="0" fillId="10"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0" fillId="3" borderId="0" xfId="0" applyFill="1" applyAlignment="1">
      <alignment horizontal="left" vertical="top" wrapText="1"/>
    </xf>
    <xf numFmtId="0" fontId="0" fillId="5" borderId="0" xfId="0" applyFill="1" applyAlignment="1">
      <alignment horizontal="left" vertical="top" wrapText="1"/>
    </xf>
    <xf numFmtId="0" fontId="0" fillId="0" borderId="0" xfId="0" applyAlignment="1">
      <alignment horizontal="center" vertical="top" wrapText="1"/>
      <extLst>
        <ext xmlns:xfpb="http://schemas.microsoft.com/office/spreadsheetml/2022/featurepropertybag" uri="{C7286773-470A-42A8-94C5-96B5CB345126}">
          <xfpb:xfComplement i="0"/>
        </ext>
      </extLst>
    </xf>
    <xf numFmtId="0" fontId="0" fillId="3" borderId="9" xfId="0" applyFill="1" applyBorder="1" applyAlignment="1">
      <alignment horizontal="center" vertical="top" wrapText="1"/>
    </xf>
    <xf numFmtId="0" fontId="0" fillId="3" borderId="11" xfId="0" applyFill="1" applyBorder="1" applyAlignment="1">
      <alignment horizontal="center" vertical="top" wrapText="1"/>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5" fillId="3" borderId="15" xfId="0" applyFont="1" applyFill="1" applyBorder="1" applyAlignment="1">
      <alignment horizontal="left" vertical="top" wrapText="1"/>
    </xf>
    <xf numFmtId="0" fontId="0" fillId="11" borderId="9" xfId="0" applyFill="1" applyBorder="1" applyAlignment="1">
      <alignment horizontal="center" vertical="top" wrapText="1"/>
    </xf>
    <xf numFmtId="0" fontId="0" fillId="11" borderId="11" xfId="0" applyFill="1" applyBorder="1" applyAlignment="1">
      <alignment horizontal="center" vertical="top" wrapText="1"/>
    </xf>
    <xf numFmtId="0" fontId="0" fillId="11" borderId="12" xfId="0" applyFill="1" applyBorder="1" applyAlignment="1">
      <alignment horizontal="center" vertical="top" wrapText="1"/>
    </xf>
    <xf numFmtId="0" fontId="0" fillId="11" borderId="16" xfId="0" applyFill="1" applyBorder="1" applyAlignment="1">
      <alignment horizontal="left" vertical="top" wrapText="1"/>
    </xf>
    <xf numFmtId="0" fontId="0" fillId="11" borderId="14" xfId="0" applyFill="1" applyBorder="1" applyAlignment="1">
      <alignment horizontal="left" vertical="top" wrapText="1"/>
    </xf>
    <xf numFmtId="0" fontId="5" fillId="11" borderId="15" xfId="0" applyFont="1" applyFill="1" applyBorder="1" applyAlignment="1">
      <alignment horizontal="left" vertical="top" wrapText="1"/>
    </xf>
    <xf numFmtId="0" fontId="0" fillId="11" borderId="13" xfId="0" applyFill="1" applyBorder="1" applyAlignment="1">
      <alignment horizontal="center" vertical="top" wrapText="1"/>
    </xf>
    <xf numFmtId="0" fontId="0" fillId="3" borderId="10"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11" borderId="10"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12" borderId="10"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13" borderId="10"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11" borderId="9" xfId="0" applyFill="1" applyBorder="1" applyAlignment="1">
      <alignment horizontal="left" vertical="center" wrapText="1"/>
    </xf>
    <xf numFmtId="0" fontId="0" fillId="3" borderId="10" xfId="0" applyFill="1" applyBorder="1" applyAlignment="1">
      <alignment horizontal="left" vertical="center" wrapText="1"/>
    </xf>
    <xf numFmtId="0" fontId="0" fillId="11" borderId="10" xfId="0" applyFill="1" applyBorder="1" applyAlignment="1">
      <alignment horizontal="left" vertical="center" wrapText="1"/>
    </xf>
    <xf numFmtId="0" fontId="5" fillId="3" borderId="10" xfId="0" applyFont="1" applyFill="1" applyBorder="1" applyAlignment="1">
      <alignment horizontal="left" vertical="center" wrapText="1"/>
    </xf>
    <xf numFmtId="0" fontId="5" fillId="11" borderId="10" xfId="0" applyFont="1" applyFill="1" applyBorder="1" applyAlignment="1">
      <alignment horizontal="left" vertical="center" wrapText="1"/>
    </xf>
    <xf numFmtId="0" fontId="0" fillId="12" borderId="9" xfId="0" applyFill="1" applyBorder="1" applyAlignment="1">
      <alignment horizontal="left" vertical="center" wrapText="1"/>
    </xf>
    <xf numFmtId="0" fontId="0" fillId="12" borderId="10" xfId="0" applyFill="1" applyBorder="1" applyAlignment="1">
      <alignment horizontal="left" vertical="center" wrapText="1"/>
    </xf>
    <xf numFmtId="0" fontId="0" fillId="13" borderId="10" xfId="0" applyFill="1" applyBorder="1" applyAlignment="1">
      <alignment horizontal="left" vertical="center" wrapText="1"/>
    </xf>
    <xf numFmtId="0" fontId="5" fillId="12" borderId="10" xfId="0" applyFont="1" applyFill="1" applyBorder="1" applyAlignment="1">
      <alignment horizontal="left" vertical="center" wrapText="1"/>
    </xf>
    <xf numFmtId="0" fontId="0" fillId="13" borderId="9" xfId="0" applyFill="1" applyBorder="1" applyAlignment="1">
      <alignment horizontal="left" vertical="center" wrapText="1"/>
    </xf>
    <xf numFmtId="0" fontId="5" fillId="1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11" borderId="10" xfId="0" applyFont="1" applyFill="1" applyBorder="1" applyAlignment="1">
      <alignment horizontal="left" vertical="center" wrapText="1"/>
    </xf>
    <xf numFmtId="0" fontId="2" fillId="13" borderId="10" xfId="0" applyFont="1" applyFill="1" applyBorder="1" applyAlignment="1">
      <alignment horizontal="left" vertical="center" wrapText="1"/>
    </xf>
    <xf numFmtId="0" fontId="2" fillId="12" borderId="10" xfId="0" applyFont="1" applyFill="1" applyBorder="1" applyAlignment="1">
      <alignment horizontal="left" vertical="center" wrapText="1"/>
    </xf>
    <xf numFmtId="0" fontId="2" fillId="3" borderId="0" xfId="0" applyFont="1" applyFill="1" applyAlignment="1">
      <alignment horizontal="left" vertical="top" wrapText="1"/>
    </xf>
    <xf numFmtId="0" fontId="11" fillId="11" borderId="9" xfId="0" applyFont="1" applyFill="1" applyBorder="1" applyAlignment="1">
      <alignment horizontal="left" vertical="center" wrapText="1"/>
    </xf>
    <xf numFmtId="0" fontId="0" fillId="15" borderId="0" xfId="0" applyFill="1"/>
    <xf numFmtId="0" fontId="1" fillId="15" borderId="0" xfId="0" applyFont="1" applyFill="1"/>
    <xf numFmtId="0" fontId="1" fillId="15" borderId="0" xfId="0" applyFont="1" applyFill="1" applyAlignment="1">
      <alignment horizontal="center" wrapText="1"/>
    </xf>
    <xf numFmtId="0" fontId="2" fillId="15" borderId="0" xfId="0" applyFont="1" applyFill="1" applyAlignment="1">
      <alignment horizontal="center" vertical="center" wrapText="1"/>
    </xf>
    <xf numFmtId="0" fontId="0" fillId="15" borderId="0" xfId="0" applyFill="1" applyAlignment="1">
      <alignment wrapText="1"/>
    </xf>
    <xf numFmtId="0" fontId="0" fillId="15" borderId="0" xfId="0" applyFill="1" applyAlignment="1">
      <alignment horizontal="center" wrapText="1"/>
    </xf>
    <xf numFmtId="0" fontId="2" fillId="15" borderId="0" xfId="0" applyFont="1" applyFill="1" applyAlignment="1">
      <alignment horizontal="center" vertical="center"/>
    </xf>
    <xf numFmtId="0" fontId="2" fillId="15" borderId="0" xfId="0" applyFont="1" applyFill="1" applyAlignment="1">
      <alignment vertical="center" wrapText="1"/>
    </xf>
    <xf numFmtId="0" fontId="2" fillId="15" borderId="0" xfId="0" applyFont="1" applyFill="1" applyAlignment="1">
      <alignment horizontal="center"/>
    </xf>
    <xf numFmtId="164" fontId="0" fillId="0" borderId="0" xfId="0" applyNumberFormat="1"/>
    <xf numFmtId="6" fontId="0" fillId="0" borderId="0" xfId="0" applyNumberFormat="1"/>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textRotation="90" wrapText="1"/>
    </xf>
    <xf numFmtId="0" fontId="12" fillId="0" borderId="0" xfId="0" applyFont="1" applyAlignment="1">
      <alignment horizontal="left" vertical="top" textRotation="90" wrapText="1"/>
    </xf>
    <xf numFmtId="0" fontId="12" fillId="0" borderId="0" xfId="0" applyFont="1"/>
    <xf numFmtId="0" fontId="0" fillId="15" borderId="0" xfId="0" applyFill="1" applyAlignment="1">
      <alignment horizontal="center"/>
    </xf>
    <xf numFmtId="0" fontId="0" fillId="15" borderId="0" xfId="0" applyFill="1" applyAlignment="1">
      <alignment horizontal="left"/>
    </xf>
    <xf numFmtId="0" fontId="0" fillId="15" borderId="0" xfId="0" quotePrefix="1" applyFill="1"/>
    <xf numFmtId="0" fontId="15" fillId="15" borderId="0" xfId="0" applyFont="1" applyFill="1"/>
    <xf numFmtId="0" fontId="15" fillId="15" borderId="0" xfId="0" applyFont="1" applyFill="1" applyAlignment="1">
      <alignment horizontal="center"/>
    </xf>
    <xf numFmtId="0" fontId="10" fillId="15" borderId="0" xfId="0" applyFont="1" applyFill="1"/>
    <xf numFmtId="0" fontId="10" fillId="15" borderId="20" xfId="0" applyFont="1" applyFill="1" applyBorder="1"/>
    <xf numFmtId="0" fontId="18" fillId="19" borderId="20" xfId="0" applyFont="1" applyFill="1" applyBorder="1"/>
    <xf numFmtId="0" fontId="16" fillId="15" borderId="20" xfId="0" applyFont="1" applyFill="1" applyBorder="1"/>
    <xf numFmtId="0" fontId="15" fillId="15" borderId="20" xfId="0" applyFont="1" applyFill="1" applyBorder="1"/>
    <xf numFmtId="0" fontId="16" fillId="15" borderId="20" xfId="0" applyFont="1" applyFill="1" applyBorder="1" applyAlignment="1">
      <alignment horizontal="center"/>
    </xf>
    <xf numFmtId="0" fontId="15" fillId="15" borderId="20" xfId="0" applyFont="1" applyFill="1" applyBorder="1" applyAlignment="1">
      <alignment horizontal="center"/>
    </xf>
    <xf numFmtId="0" fontId="0" fillId="15" borderId="20" xfId="0" applyFill="1" applyBorder="1"/>
    <xf numFmtId="0" fontId="17" fillId="19" borderId="20" xfId="0" applyFont="1" applyFill="1" applyBorder="1"/>
    <xf numFmtId="0" fontId="17" fillId="14" borderId="20" xfId="0" applyFont="1" applyFill="1" applyBorder="1"/>
    <xf numFmtId="0" fontId="17" fillId="14" borderId="20" xfId="0" applyFont="1" applyFill="1" applyBorder="1" applyAlignment="1">
      <alignment horizontal="center"/>
    </xf>
    <xf numFmtId="0" fontId="8" fillId="9" borderId="17" xfId="0" applyFont="1" applyFill="1" applyBorder="1" applyAlignment="1">
      <alignment horizontal="center" vertical="top" wrapText="1"/>
    </xf>
    <xf numFmtId="0" fontId="0" fillId="17" borderId="16" xfId="0" applyFill="1" applyBorder="1" applyAlignment="1">
      <alignment horizontal="left" vertical="top" wrapText="1"/>
    </xf>
    <xf numFmtId="0" fontId="0" fillId="17" borderId="14" xfId="0" applyFill="1" applyBorder="1" applyAlignment="1">
      <alignment horizontal="left" vertical="top" wrapText="1"/>
    </xf>
    <xf numFmtId="0" fontId="0" fillId="18" borderId="16" xfId="0" applyFill="1" applyBorder="1" applyAlignment="1">
      <alignment horizontal="left" vertical="top" wrapText="1"/>
    </xf>
    <xf numFmtId="0" fontId="0" fillId="18" borderId="14" xfId="0" applyFill="1" applyBorder="1" applyAlignment="1">
      <alignment horizontal="left" vertical="top" wrapText="1"/>
    </xf>
    <xf numFmtId="0" fontId="2" fillId="15" borderId="0" xfId="0" applyFont="1" applyFill="1"/>
    <xf numFmtId="0" fontId="7" fillId="9" borderId="0" xfId="0" applyFont="1" applyFill="1" applyAlignment="1">
      <alignment wrapText="1"/>
    </xf>
    <xf numFmtId="0" fontId="7" fillId="20" borderId="0" xfId="0" applyFont="1" applyFill="1" applyAlignment="1">
      <alignment horizontal="left" vertical="top" wrapText="1"/>
    </xf>
    <xf numFmtId="0" fontId="19" fillId="20" borderId="0" xfId="0" applyFont="1" applyFill="1"/>
    <xf numFmtId="0" fontId="7" fillId="21" borderId="0" xfId="0" applyFont="1" applyFill="1" applyAlignment="1">
      <alignment horizontal="left" vertical="top" wrapText="1"/>
    </xf>
    <xf numFmtId="0" fontId="7" fillId="15" borderId="0" xfId="0" applyFont="1" applyFill="1" applyAlignment="1">
      <alignment horizontal="left" vertical="top" wrapText="1"/>
    </xf>
    <xf numFmtId="0" fontId="7" fillId="15" borderId="0" xfId="0" applyFont="1" applyFill="1" applyAlignment="1">
      <alignment wrapText="1"/>
    </xf>
    <xf numFmtId="0" fontId="20" fillId="21" borderId="0" xfId="0" applyFont="1" applyFill="1" applyAlignment="1">
      <alignment wrapText="1"/>
    </xf>
    <xf numFmtId="0" fontId="20" fillId="20" borderId="0" xfId="0" applyFont="1" applyFill="1" applyAlignment="1">
      <alignment wrapText="1"/>
    </xf>
    <xf numFmtId="0" fontId="0" fillId="3" borderId="10" xfId="0" applyFill="1" applyBorder="1" applyAlignment="1">
      <alignment horizontal="left" vertical="top" wrapText="1"/>
    </xf>
    <xf numFmtId="0" fontId="0" fillId="11" borderId="10" xfId="0" applyFill="1" applyBorder="1" applyAlignment="1">
      <alignment horizontal="left" vertical="top" wrapText="1"/>
    </xf>
    <xf numFmtId="0" fontId="0" fillId="12" borderId="10" xfId="0" applyFill="1" applyBorder="1" applyAlignment="1">
      <alignment horizontal="left" vertical="top" wrapText="1"/>
    </xf>
    <xf numFmtId="0" fontId="0" fillId="13" borderId="10" xfId="0" applyFill="1" applyBorder="1" applyAlignment="1">
      <alignment horizontal="left" vertical="top" wrapText="1"/>
    </xf>
    <xf numFmtId="0" fontId="0" fillId="10" borderId="0" xfId="0" applyFill="1" applyAlignment="1">
      <alignment horizontal="left" vertical="top" wrapText="1"/>
    </xf>
    <xf numFmtId="0" fontId="5" fillId="11" borderId="0" xfId="0" applyFont="1" applyFill="1" applyAlignment="1">
      <alignment horizontal="left" vertical="top" wrapText="1"/>
    </xf>
    <xf numFmtId="0" fontId="5" fillId="3" borderId="0" xfId="0" applyFont="1" applyFill="1" applyAlignment="1">
      <alignment horizontal="left" vertical="top" wrapText="1"/>
    </xf>
    <xf numFmtId="0" fontId="0" fillId="11" borderId="22" xfId="0" applyFill="1" applyBorder="1" applyAlignment="1">
      <alignment horizontal="left" vertical="top" wrapText="1"/>
    </xf>
    <xf numFmtId="0" fontId="2" fillId="11" borderId="22" xfId="0" applyFont="1" applyFill="1" applyBorder="1" applyAlignment="1">
      <alignment horizontal="left" vertical="center" wrapText="1"/>
    </xf>
    <xf numFmtId="0" fontId="0" fillId="11" borderId="22" xfId="0" applyFill="1" applyBorder="1" applyAlignment="1">
      <alignment horizontal="left" vertical="center" wrapText="1"/>
    </xf>
    <xf numFmtId="0" fontId="5" fillId="11" borderId="22" xfId="0" applyFont="1" applyFill="1" applyBorder="1" applyAlignment="1">
      <alignment horizontal="left" vertical="center" wrapText="1"/>
    </xf>
    <xf numFmtId="0" fontId="0" fillId="11" borderId="22"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11" borderId="22" xfId="0" applyFill="1" applyBorder="1" applyAlignment="1">
      <alignment horizontal="center" vertical="top" wrapText="1"/>
    </xf>
    <xf numFmtId="0" fontId="0" fillId="17" borderId="22" xfId="0" applyFill="1" applyBorder="1" applyAlignment="1">
      <alignment horizontal="left" vertical="top" wrapText="1"/>
    </xf>
    <xf numFmtId="0" fontId="0" fillId="11" borderId="24" xfId="0" applyFill="1" applyBorder="1" applyAlignment="1">
      <alignment horizontal="left" vertical="center" wrapText="1"/>
    </xf>
    <xf numFmtId="0" fontId="0" fillId="11" borderId="25" xfId="0" applyFill="1" applyBorder="1" applyAlignment="1">
      <alignment horizontal="left" vertical="top" wrapText="1"/>
    </xf>
    <xf numFmtId="0" fontId="0" fillId="11" borderId="24" xfId="0" applyFill="1" applyBorder="1" applyAlignment="1">
      <alignment horizontal="left" vertical="top" wrapText="1"/>
    </xf>
    <xf numFmtId="0" fontId="11" fillId="11" borderId="26" xfId="0" applyFont="1" applyFill="1" applyBorder="1" applyAlignment="1">
      <alignment horizontal="left" vertical="center" wrapText="1"/>
    </xf>
    <xf numFmtId="0" fontId="0" fillId="3" borderId="27" xfId="0" applyFill="1" applyBorder="1" applyAlignment="1">
      <alignment horizontal="left" vertical="center" wrapText="1"/>
    </xf>
    <xf numFmtId="0" fontId="0" fillId="11" borderId="28" xfId="0" applyFill="1" applyBorder="1" applyAlignment="1">
      <alignment horizontal="center" vertical="top" wrapText="1"/>
    </xf>
    <xf numFmtId="0" fontId="5" fillId="11" borderId="8" xfId="0" applyFont="1" applyFill="1" applyBorder="1" applyAlignment="1">
      <alignment horizontal="left" vertical="top" wrapText="1"/>
    </xf>
    <xf numFmtId="0" fontId="5" fillId="11" borderId="28" xfId="0" applyFont="1" applyFill="1" applyBorder="1" applyAlignment="1">
      <alignment horizontal="left" vertical="top" wrapText="1"/>
    </xf>
    <xf numFmtId="0" fontId="0" fillId="18" borderId="25" xfId="0" applyFill="1" applyBorder="1" applyAlignment="1">
      <alignment horizontal="left" vertical="top" wrapText="1"/>
    </xf>
    <xf numFmtId="0" fontId="0" fillId="11" borderId="24" xfId="0" applyFill="1" applyBorder="1" applyAlignment="1">
      <alignment horizontal="center" vertical="top" wrapText="1"/>
    </xf>
    <xf numFmtId="0" fontId="0" fillId="18" borderId="26" xfId="0" applyFill="1" applyBorder="1" applyAlignment="1">
      <alignment horizontal="left" vertical="top" wrapText="1"/>
    </xf>
    <xf numFmtId="0" fontId="0" fillId="17" borderId="24" xfId="0" applyFill="1" applyBorder="1" applyAlignment="1">
      <alignment horizontal="left" vertical="top" wrapText="1"/>
    </xf>
    <xf numFmtId="0" fontId="0" fillId="17" borderId="23" xfId="0" applyFill="1" applyBorder="1" applyAlignment="1">
      <alignment horizontal="left" vertical="top" wrapText="1"/>
    </xf>
    <xf numFmtId="0" fontId="0" fillId="11" borderId="23" xfId="0" applyFill="1" applyBorder="1" applyAlignment="1">
      <alignment horizontal="left" vertical="center" wrapText="1"/>
    </xf>
    <xf numFmtId="0" fontId="8" fillId="22" borderId="0" xfId="0" applyFont="1" applyFill="1" applyAlignment="1">
      <alignment horizontal="center" vertical="top" wrapText="1"/>
    </xf>
    <xf numFmtId="0" fontId="6" fillId="22" borderId="0" xfId="0" applyFont="1" applyFill="1" applyAlignment="1">
      <alignment horizontal="left" vertical="top" wrapText="1"/>
    </xf>
    <xf numFmtId="0" fontId="10" fillId="23" borderId="0" xfId="0" applyFont="1" applyFill="1" applyAlignment="1">
      <alignment horizontal="center" textRotation="90" wrapText="1"/>
    </xf>
    <xf numFmtId="0" fontId="10" fillId="23"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10" fillId="24" borderId="0" xfId="0" applyFont="1" applyFill="1" applyAlignment="1">
      <alignment horizontal="center" textRotation="90" wrapText="1"/>
    </xf>
    <xf numFmtId="0" fontId="10" fillId="24"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10" fillId="9" borderId="0" xfId="0" applyFont="1" applyFill="1" applyAlignment="1">
      <alignment horizontal="center" textRotation="90" wrapText="1"/>
    </xf>
    <xf numFmtId="0" fontId="10" fillId="9"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10" fillId="9" borderId="0" xfId="0" applyFont="1" applyFill="1" applyAlignment="1">
      <alignment horizontal="center" vertical="center" wrapText="1"/>
    </xf>
    <xf numFmtId="0" fontId="21" fillId="15" borderId="0" xfId="0" applyFont="1" applyFill="1" applyAlignment="1">
      <alignment horizontal="center" textRotation="90" wrapText="1"/>
    </xf>
    <xf numFmtId="0" fontId="22" fillId="3"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22" fillId="11"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1" fillId="26" borderId="0" xfId="0" applyFont="1" applyFill="1" applyAlignment="1">
      <alignment horizontal="center" vertical="center" textRotation="90" wrapText="1"/>
    </xf>
    <xf numFmtId="0" fontId="12" fillId="0" borderId="0" xfId="0" applyFont="1" applyAlignment="1">
      <alignment horizontal="center" vertical="top" wrapText="1"/>
      <extLst>
        <ext xmlns:xfpb="http://schemas.microsoft.com/office/spreadsheetml/2022/featurepropertybag" uri="{C7286773-470A-42A8-94C5-96B5CB345126}">
          <xfpb:xfComplement i="0"/>
        </ext>
      </extLst>
    </xf>
    <xf numFmtId="16" fontId="0" fillId="15" borderId="0" xfId="0" applyNumberFormat="1" applyFill="1"/>
    <xf numFmtId="0" fontId="0" fillId="13" borderId="26" xfId="0" applyFill="1" applyBorder="1" applyAlignment="1">
      <alignment horizontal="left" vertical="center" wrapText="1"/>
    </xf>
    <xf numFmtId="0" fontId="0" fillId="13" borderId="24" xfId="0" applyFill="1" applyBorder="1" applyAlignment="1">
      <alignment horizontal="left" vertical="top" wrapText="1"/>
    </xf>
    <xf numFmtId="0" fontId="0" fillId="13" borderId="25" xfId="0" applyFill="1" applyBorder="1" applyAlignment="1">
      <alignment horizontal="left" vertical="top" wrapText="1"/>
    </xf>
    <xf numFmtId="0" fontId="0" fillId="13" borderId="22" xfId="0" applyFill="1" applyBorder="1" applyAlignment="1">
      <alignment horizontal="left" vertical="top" wrapText="1"/>
    </xf>
    <xf numFmtId="0" fontId="2" fillId="13" borderId="22" xfId="0" applyFont="1" applyFill="1" applyBorder="1" applyAlignment="1">
      <alignment horizontal="left" vertical="center" wrapText="1"/>
    </xf>
    <xf numFmtId="0" fontId="0" fillId="13" borderId="24" xfId="0" applyFill="1" applyBorder="1" applyAlignment="1">
      <alignment horizontal="left" vertical="center" wrapText="1"/>
    </xf>
    <xf numFmtId="0" fontId="0" fillId="12" borderId="24" xfId="0" applyFill="1" applyBorder="1" applyAlignment="1">
      <alignment horizontal="left" vertical="center" wrapText="1"/>
    </xf>
    <xf numFmtId="0" fontId="0" fillId="13" borderId="23" xfId="0" applyFill="1" applyBorder="1" applyAlignment="1">
      <alignment horizontal="left" vertical="center" wrapText="1"/>
    </xf>
    <xf numFmtId="0" fontId="0" fillId="13" borderId="27" xfId="0" applyFill="1" applyBorder="1" applyAlignment="1">
      <alignment horizontal="left" vertical="center" wrapText="1"/>
    </xf>
    <xf numFmtId="0" fontId="0" fillId="13" borderId="22" xfId="0" applyFill="1" applyBorder="1" applyAlignment="1">
      <alignment horizontal="left" vertical="center" wrapText="1"/>
    </xf>
    <xf numFmtId="0" fontId="5" fillId="13" borderId="22" xfId="0" applyFont="1" applyFill="1" applyBorder="1" applyAlignment="1">
      <alignment horizontal="left" vertical="center" wrapText="1"/>
    </xf>
    <xf numFmtId="0" fontId="0" fillId="13" borderId="22"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3" borderId="22" xfId="0" applyFill="1" applyBorder="1" applyAlignment="1">
      <alignment horizontal="center" vertical="top" wrapText="1"/>
    </xf>
    <xf numFmtId="0" fontId="0" fillId="3" borderId="24" xfId="0" applyFill="1" applyBorder="1" applyAlignment="1">
      <alignment horizontal="center" vertical="top" wrapText="1"/>
    </xf>
    <xf numFmtId="0" fontId="0" fillId="3" borderId="28" xfId="0" applyFill="1" applyBorder="1" applyAlignment="1">
      <alignment horizontal="center" vertical="top" wrapText="1"/>
    </xf>
    <xf numFmtId="0" fontId="0" fillId="17" borderId="26" xfId="0" applyFill="1" applyBorder="1" applyAlignment="1">
      <alignment horizontal="left" vertical="top" wrapText="1"/>
    </xf>
    <xf numFmtId="0" fontId="5" fillId="3" borderId="28" xfId="0" applyFont="1" applyFill="1" applyBorder="1" applyAlignment="1">
      <alignment horizontal="left" vertical="top" wrapText="1"/>
    </xf>
    <xf numFmtId="0" fontId="5" fillId="3" borderId="8" xfId="0" applyFont="1" applyFill="1" applyBorder="1" applyAlignment="1">
      <alignment horizontal="left" vertical="top" wrapText="1"/>
    </xf>
    <xf numFmtId="0" fontId="0" fillId="0" borderId="0" xfId="0" applyAlignment="1">
      <alignment horizontal="center" vertical="center" wrapText="1"/>
    </xf>
    <xf numFmtId="0" fontId="7" fillId="0" borderId="0" xfId="0" applyFont="1" applyAlignment="1">
      <alignment horizontal="center" vertical="center" wrapText="1"/>
    </xf>
    <xf numFmtId="0" fontId="0" fillId="27" borderId="0" xfId="0" applyFill="1" applyAlignment="1">
      <alignment horizontal="center" vertical="center" wrapText="1"/>
    </xf>
    <xf numFmtId="0" fontId="0" fillId="28" borderId="0" xfId="0" applyFill="1" applyAlignment="1">
      <alignment horizontal="center" vertical="center" wrapText="1"/>
    </xf>
    <xf numFmtId="0" fontId="1" fillId="8" borderId="1" xfId="0" applyFont="1" applyFill="1" applyBorder="1" applyAlignment="1">
      <alignment horizontal="center" vertical="top" wrapText="1"/>
    </xf>
    <xf numFmtId="0" fontId="0" fillId="11" borderId="29" xfId="0" applyFill="1" applyBorder="1" applyAlignment="1">
      <alignment horizontal="center" vertical="top" wrapText="1"/>
    </xf>
    <xf numFmtId="0" fontId="0" fillId="3" borderId="29" xfId="0" applyFill="1" applyBorder="1" applyAlignment="1">
      <alignment horizontal="center" vertical="top" wrapText="1"/>
    </xf>
    <xf numFmtId="165" fontId="0" fillId="11" borderId="29" xfId="0" applyNumberFormat="1" applyFill="1" applyBorder="1" applyAlignment="1">
      <alignment horizontal="center" vertical="top" wrapText="1"/>
    </xf>
    <xf numFmtId="165" fontId="0" fillId="3" borderId="29" xfId="0" applyNumberFormat="1" applyFill="1" applyBorder="1" applyAlignment="1">
      <alignment horizontal="center" vertical="top" wrapText="1"/>
    </xf>
    <xf numFmtId="165" fontId="0" fillId="11" borderId="22" xfId="0" applyNumberFormat="1" applyFill="1" applyBorder="1" applyAlignment="1">
      <alignment horizontal="center" vertical="top" wrapText="1"/>
    </xf>
    <xf numFmtId="164" fontId="0" fillId="11" borderId="29" xfId="0" applyNumberFormat="1" applyFill="1" applyBorder="1" applyAlignment="1">
      <alignment horizontal="center" vertical="top" wrapText="1"/>
    </xf>
    <xf numFmtId="164" fontId="0" fillId="3" borderId="29" xfId="0" applyNumberFormat="1" applyFill="1" applyBorder="1" applyAlignment="1">
      <alignment horizontal="center" vertical="top" wrapText="1"/>
    </xf>
    <xf numFmtId="164" fontId="0" fillId="3" borderId="22" xfId="0" applyNumberFormat="1" applyFill="1" applyBorder="1" applyAlignment="1">
      <alignment horizontal="center" vertical="top" wrapText="1"/>
    </xf>
    <xf numFmtId="0" fontId="24" fillId="0" borderId="0" xfId="0" applyFont="1" applyAlignment="1">
      <alignment horizontal="left" vertical="center"/>
    </xf>
    <xf numFmtId="0" fontId="0" fillId="12" borderId="24" xfId="0" applyFill="1" applyBorder="1" applyAlignment="1">
      <alignment horizontal="left" vertical="top" wrapText="1"/>
    </xf>
    <xf numFmtId="0" fontId="0" fillId="12" borderId="25" xfId="0" applyFill="1" applyBorder="1" applyAlignment="1">
      <alignment horizontal="left" vertical="top" wrapText="1"/>
    </xf>
    <xf numFmtId="0" fontId="0" fillId="12" borderId="22" xfId="0" applyFill="1" applyBorder="1" applyAlignment="1">
      <alignment horizontal="left" vertical="top" wrapText="1"/>
    </xf>
    <xf numFmtId="0" fontId="2" fillId="12" borderId="22" xfId="0" applyFont="1" applyFill="1" applyBorder="1" applyAlignment="1">
      <alignment horizontal="left" vertical="center" wrapText="1"/>
    </xf>
    <xf numFmtId="0" fontId="0" fillId="12" borderId="23" xfId="0" applyFill="1" applyBorder="1" applyAlignment="1">
      <alignment horizontal="left" vertical="center" wrapText="1"/>
    </xf>
    <xf numFmtId="164" fontId="23" fillId="3" borderId="29" xfId="0" applyNumberFormat="1" applyFont="1" applyFill="1" applyBorder="1"/>
    <xf numFmtId="0" fontId="1" fillId="4" borderId="0" xfId="0" applyFont="1" applyFill="1" applyAlignment="1">
      <alignment horizontal="left" vertical="top" wrapText="1"/>
    </xf>
    <xf numFmtId="0" fontId="0" fillId="11" borderId="30" xfId="0" applyFill="1" applyBorder="1" applyAlignment="1">
      <alignment horizontal="left" vertical="top" wrapText="1"/>
    </xf>
    <xf numFmtId="0" fontId="0" fillId="3" borderId="30" xfId="0" applyFill="1" applyBorder="1" applyAlignment="1">
      <alignment horizontal="left" vertical="top" wrapText="1"/>
    </xf>
    <xf numFmtId="164" fontId="0" fillId="3" borderId="30" xfId="0" applyNumberFormat="1" applyFill="1" applyBorder="1" applyAlignment="1">
      <alignment horizontal="center" vertical="top" wrapText="1"/>
    </xf>
    <xf numFmtId="0" fontId="0" fillId="13" borderId="30" xfId="0" applyFill="1" applyBorder="1" applyAlignment="1">
      <alignment horizontal="left" vertical="top" wrapText="1"/>
    </xf>
    <xf numFmtId="164" fontId="23" fillId="3" borderId="30" xfId="0" applyNumberFormat="1" applyFont="1" applyFill="1" applyBorder="1"/>
    <xf numFmtId="0" fontId="0" fillId="12" borderId="30" xfId="0" applyFill="1" applyBorder="1" applyAlignment="1">
      <alignment horizontal="left" vertical="top" wrapText="1"/>
    </xf>
    <xf numFmtId="164" fontId="0" fillId="11" borderId="30" xfId="0" applyNumberFormat="1" applyFill="1" applyBorder="1" applyAlignment="1">
      <alignment horizontal="center" vertical="top" wrapText="1"/>
    </xf>
    <xf numFmtId="0" fontId="0" fillId="11" borderId="32" xfId="0" applyFill="1" applyBorder="1" applyAlignment="1">
      <alignment horizontal="left" vertical="top" wrapText="1"/>
    </xf>
    <xf numFmtId="0" fontId="0" fillId="13" borderId="32" xfId="0" applyFill="1" applyBorder="1" applyAlignment="1">
      <alignment horizontal="left" vertical="top" wrapText="1"/>
    </xf>
    <xf numFmtId="0" fontId="0" fillId="11" borderId="33" xfId="0" applyFill="1" applyBorder="1" applyAlignment="1">
      <alignment horizontal="center" vertical="top" wrapText="1"/>
    </xf>
    <xf numFmtId="0" fontId="0" fillId="11" borderId="35" xfId="0" applyFill="1" applyBorder="1" applyAlignment="1">
      <alignment horizontal="center" vertical="top" wrapText="1"/>
    </xf>
    <xf numFmtId="0" fontId="0" fillId="11" borderId="37" xfId="0" applyFill="1" applyBorder="1" applyAlignment="1">
      <alignment horizontal="left" vertical="top" wrapText="1"/>
    </xf>
    <xf numFmtId="0" fontId="0" fillId="3" borderId="37" xfId="0" applyFill="1" applyBorder="1" applyAlignment="1">
      <alignment horizontal="left" vertical="top" wrapText="1"/>
    </xf>
    <xf numFmtId="165" fontId="0" fillId="11" borderId="38" xfId="0" applyNumberFormat="1" applyFill="1" applyBorder="1" applyAlignment="1">
      <alignment horizontal="center" vertical="top" wrapText="1"/>
    </xf>
    <xf numFmtId="164" fontId="0" fillId="3" borderId="39" xfId="0" applyNumberFormat="1" applyFill="1" applyBorder="1" applyAlignment="1">
      <alignment horizontal="center" vertical="top" wrapText="1"/>
    </xf>
    <xf numFmtId="0" fontId="0" fillId="3" borderId="30" xfId="0" applyFill="1" applyBorder="1" applyAlignment="1">
      <alignment horizontal="center" vertical="top" wrapText="1"/>
    </xf>
    <xf numFmtId="0" fontId="0" fillId="3" borderId="40" xfId="0" applyFill="1" applyBorder="1" applyAlignment="1">
      <alignment horizontal="center" vertical="top" wrapText="1"/>
    </xf>
    <xf numFmtId="0" fontId="0" fillId="11" borderId="41" xfId="0" applyFill="1" applyBorder="1" applyAlignment="1">
      <alignment horizontal="center" vertical="top" wrapText="1"/>
    </xf>
    <xf numFmtId="0" fontId="0" fillId="11" borderId="42" xfId="0" applyFill="1" applyBorder="1" applyAlignment="1">
      <alignment horizontal="center" vertical="top" wrapText="1"/>
    </xf>
    <xf numFmtId="0" fontId="0" fillId="3" borderId="43" xfId="0" applyFill="1" applyBorder="1" applyAlignment="1">
      <alignment horizontal="center" vertical="top" wrapText="1"/>
    </xf>
    <xf numFmtId="0" fontId="0" fillId="3" borderId="39" xfId="0" applyFill="1" applyBorder="1" applyAlignment="1">
      <alignment horizontal="center" vertical="top" wrapText="1"/>
    </xf>
    <xf numFmtId="0" fontId="0" fillId="11" borderId="40" xfId="0" applyFill="1" applyBorder="1" applyAlignment="1">
      <alignment horizontal="center" vertical="top" wrapText="1"/>
    </xf>
    <xf numFmtId="0" fontId="0" fillId="11" borderId="30" xfId="0" applyFill="1" applyBorder="1" applyAlignment="1">
      <alignment horizontal="center" vertical="top" wrapText="1"/>
    </xf>
    <xf numFmtId="0" fontId="0" fillId="11" borderId="44" xfId="0" applyFill="1" applyBorder="1" applyAlignment="1">
      <alignment horizontal="center" vertical="top" wrapText="1"/>
    </xf>
    <xf numFmtId="0" fontId="0" fillId="11" borderId="39" xfId="0" applyFill="1" applyBorder="1" applyAlignment="1">
      <alignment horizontal="center" vertical="top" wrapText="1"/>
    </xf>
    <xf numFmtId="0" fontId="0" fillId="11" borderId="45" xfId="0" applyFill="1" applyBorder="1" applyAlignment="1">
      <alignment horizontal="center" vertical="top" wrapText="1"/>
    </xf>
    <xf numFmtId="0" fontId="0" fillId="11" borderId="46" xfId="0" applyFill="1" applyBorder="1" applyAlignment="1">
      <alignment horizontal="center" vertical="top" wrapText="1"/>
    </xf>
    <xf numFmtId="0" fontId="0" fillId="11" borderId="43" xfId="0" applyFill="1" applyBorder="1" applyAlignment="1">
      <alignment horizontal="center" vertical="top" wrapText="1"/>
    </xf>
    <xf numFmtId="0" fontId="0" fillId="11" borderId="47" xfId="0" applyFill="1" applyBorder="1" applyAlignment="1">
      <alignment horizontal="center" vertical="top" wrapText="1"/>
    </xf>
    <xf numFmtId="164" fontId="0" fillId="11" borderId="39" xfId="0" applyNumberFormat="1" applyFill="1" applyBorder="1" applyAlignment="1">
      <alignment horizontal="center" vertical="top" wrapText="1"/>
    </xf>
    <xf numFmtId="0" fontId="0" fillId="11" borderId="48" xfId="0" applyFill="1" applyBorder="1" applyAlignment="1">
      <alignment horizontal="center" vertical="top" wrapText="1"/>
    </xf>
    <xf numFmtId="0" fontId="0" fillId="11" borderId="49" xfId="0" applyFill="1" applyBorder="1" applyAlignment="1">
      <alignment horizontal="center" vertical="top" wrapText="1"/>
    </xf>
    <xf numFmtId="0" fontId="0" fillId="11" borderId="50" xfId="0" applyFill="1" applyBorder="1" applyAlignment="1">
      <alignment horizontal="center" vertical="top" wrapText="1"/>
    </xf>
    <xf numFmtId="0" fontId="0" fillId="11" borderId="51" xfId="0" applyFill="1" applyBorder="1" applyAlignment="1">
      <alignment horizontal="center" vertical="top" wrapText="1"/>
    </xf>
    <xf numFmtId="164" fontId="0" fillId="3" borderId="52" xfId="0" applyNumberFormat="1" applyFill="1" applyBorder="1" applyAlignment="1">
      <alignment horizontal="center" vertical="top" wrapText="1"/>
    </xf>
    <xf numFmtId="0" fontId="0" fillId="3" borderId="37" xfId="0" applyFill="1" applyBorder="1" applyAlignment="1">
      <alignment horizontal="center" vertical="top" wrapText="1"/>
    </xf>
    <xf numFmtId="0" fontId="0" fillId="11" borderId="53" xfId="0" applyFill="1" applyBorder="1" applyAlignment="1">
      <alignment horizontal="center" vertical="top" wrapText="1"/>
    </xf>
    <xf numFmtId="0" fontId="0" fillId="11" borderId="54" xfId="0" applyFill="1" applyBorder="1" applyAlignment="1">
      <alignment horizontal="center" vertical="top" wrapText="1"/>
    </xf>
    <xf numFmtId="0" fontId="0" fillId="11" borderId="55" xfId="0" applyFill="1" applyBorder="1" applyAlignment="1">
      <alignment horizontal="center" vertical="top" wrapText="1"/>
    </xf>
    <xf numFmtId="0" fontId="1" fillId="4" borderId="0" xfId="0" applyFont="1" applyFill="1" applyAlignment="1">
      <alignment horizontal="center" vertical="center" wrapText="1"/>
    </xf>
    <xf numFmtId="0" fontId="11" fillId="29" borderId="9" xfId="0" applyFont="1" applyFill="1" applyBorder="1" applyAlignment="1">
      <alignment horizontal="left" vertical="center" wrapText="1"/>
    </xf>
    <xf numFmtId="0" fontId="0" fillId="30" borderId="9" xfId="0" applyFill="1" applyBorder="1" applyAlignment="1">
      <alignment horizontal="left" vertical="center" wrapText="1"/>
    </xf>
    <xf numFmtId="0" fontId="0" fillId="30" borderId="10" xfId="0" applyFill="1" applyBorder="1" applyAlignment="1">
      <alignment horizontal="left" vertical="top" wrapText="1"/>
    </xf>
    <xf numFmtId="0" fontId="0" fillId="31" borderId="10" xfId="0" applyFill="1" applyBorder="1" applyAlignment="1">
      <alignment horizontal="left" vertical="top" wrapText="1"/>
    </xf>
    <xf numFmtId="0" fontId="2" fillId="30" borderId="10" xfId="0" applyFont="1" applyFill="1" applyBorder="1" applyAlignment="1">
      <alignment horizontal="left" vertical="center" wrapText="1"/>
    </xf>
    <xf numFmtId="0" fontId="0" fillId="30" borderId="10" xfId="0" applyFill="1" applyBorder="1" applyAlignment="1">
      <alignment horizontal="left" vertical="center" wrapText="1"/>
    </xf>
    <xf numFmtId="0" fontId="0" fillId="31" borderId="10" xfId="0" applyFill="1" applyBorder="1" applyAlignment="1">
      <alignment horizontal="left" vertical="center" wrapText="1"/>
    </xf>
    <xf numFmtId="0" fontId="0" fillId="31" borderId="9" xfId="0" applyFill="1" applyBorder="1" applyAlignment="1">
      <alignment horizontal="left" vertical="center" wrapText="1"/>
    </xf>
    <xf numFmtId="0" fontId="2" fillId="31" borderId="10" xfId="0" applyFont="1" applyFill="1" applyBorder="1" applyAlignment="1">
      <alignment horizontal="left" vertical="center" wrapText="1"/>
    </xf>
    <xf numFmtId="0" fontId="11" fillId="0" borderId="34" xfId="0" applyFont="1" applyBorder="1" applyAlignment="1">
      <alignment horizontal="left" vertical="center" wrapText="1"/>
    </xf>
    <xf numFmtId="0" fontId="11" fillId="0" borderId="0" xfId="0" applyFont="1" applyAlignment="1">
      <alignment horizontal="left" vertical="center" wrapText="1"/>
    </xf>
    <xf numFmtId="0" fontId="0" fillId="11" borderId="30" xfId="0" applyFill="1" applyBorder="1" applyAlignment="1">
      <alignment horizontal="left" vertical="center" wrapText="1"/>
    </xf>
    <xf numFmtId="164" fontId="0" fillId="11" borderId="39" xfId="0" applyNumberFormat="1" applyFill="1" applyBorder="1" applyAlignment="1">
      <alignment horizontal="center" vertical="center" wrapText="1"/>
    </xf>
    <xf numFmtId="0" fontId="0" fillId="11" borderId="39" xfId="0" applyFill="1" applyBorder="1" applyAlignment="1">
      <alignment horizontal="center" vertical="center" wrapText="1"/>
    </xf>
    <xf numFmtId="0" fontId="0" fillId="11" borderId="30" xfId="0" applyFill="1" applyBorder="1" applyAlignment="1">
      <alignment horizontal="center" vertical="center" wrapText="1"/>
    </xf>
    <xf numFmtId="0" fontId="0" fillId="11" borderId="48" xfId="0" applyFill="1" applyBorder="1" applyAlignment="1">
      <alignment horizontal="center" vertical="center" wrapText="1"/>
    </xf>
    <xf numFmtId="0" fontId="11" fillId="18" borderId="31" xfId="0" applyFont="1" applyFill="1" applyBorder="1" applyAlignment="1">
      <alignment horizontal="left" vertical="center" wrapText="1"/>
    </xf>
    <xf numFmtId="0" fontId="0" fillId="17" borderId="34" xfId="0" applyFill="1" applyBorder="1" applyAlignment="1">
      <alignment horizontal="left" vertical="center" wrapText="1"/>
    </xf>
    <xf numFmtId="0" fontId="0" fillId="18" borderId="34" xfId="0" applyFill="1" applyBorder="1" applyAlignment="1">
      <alignment horizontal="left" vertical="center" wrapText="1"/>
    </xf>
    <xf numFmtId="0" fontId="11" fillId="18" borderId="34" xfId="0" applyFont="1" applyFill="1" applyBorder="1" applyAlignment="1">
      <alignment horizontal="left" vertical="center" wrapText="1"/>
    </xf>
    <xf numFmtId="0" fontId="0" fillId="17" borderId="36" xfId="0" applyFill="1" applyBorder="1" applyAlignment="1">
      <alignment horizontal="left" vertical="center" wrapText="1"/>
    </xf>
    <xf numFmtId="0" fontId="0" fillId="11" borderId="43" xfId="0" applyFill="1" applyBorder="1" applyAlignment="1">
      <alignment horizontal="center" vertical="center" wrapText="1"/>
    </xf>
    <xf numFmtId="0" fontId="0" fillId="3" borderId="9" xfId="0" applyFill="1" applyBorder="1" applyAlignment="1">
      <alignment horizontal="left" vertical="center" wrapText="1"/>
    </xf>
    <xf numFmtId="0" fontId="0" fillId="31" borderId="26" xfId="0" applyFill="1" applyBorder="1" applyAlignment="1">
      <alignment horizontal="left" vertical="center" wrapText="1"/>
    </xf>
    <xf numFmtId="0" fontId="0" fillId="31" borderId="24" xfId="0" applyFill="1" applyBorder="1" applyAlignment="1">
      <alignment horizontal="left" vertical="top" wrapText="1"/>
    </xf>
    <xf numFmtId="0" fontId="25" fillId="31" borderId="10" xfId="0" applyFont="1" applyFill="1" applyBorder="1"/>
    <xf numFmtId="0" fontId="0" fillId="30" borderId="0" xfId="0" applyFill="1" applyAlignment="1">
      <alignment horizontal="left" vertical="top" wrapText="1"/>
    </xf>
    <xf numFmtId="0" fontId="0" fillId="31" borderId="25" xfId="0" applyFill="1" applyBorder="1" applyAlignment="1">
      <alignment horizontal="left" vertical="top" wrapText="1"/>
    </xf>
    <xf numFmtId="0" fontId="0" fillId="30" borderId="25" xfId="0" applyFill="1" applyBorder="1" applyAlignment="1">
      <alignment horizontal="left" vertical="top" wrapText="1"/>
    </xf>
    <xf numFmtId="0" fontId="0" fillId="31" borderId="22" xfId="0" applyFill="1" applyBorder="1" applyAlignment="1">
      <alignment horizontal="left" vertical="top" wrapText="1"/>
    </xf>
    <xf numFmtId="0" fontId="0" fillId="30" borderId="24" xfId="0" applyFill="1" applyBorder="1" applyAlignment="1">
      <alignment horizontal="left" vertical="top" wrapText="1"/>
    </xf>
    <xf numFmtId="0" fontId="2" fillId="31" borderId="22" xfId="0" applyFont="1" applyFill="1" applyBorder="1" applyAlignment="1">
      <alignment horizontal="left" vertical="center" wrapText="1"/>
    </xf>
    <xf numFmtId="0" fontId="2" fillId="30" borderId="22" xfId="0" applyFont="1" applyFill="1" applyBorder="1" applyAlignment="1">
      <alignment horizontal="left" vertical="center" wrapText="1"/>
    </xf>
    <xf numFmtId="0" fontId="0" fillId="31" borderId="24" xfId="0" applyFill="1" applyBorder="1" applyAlignment="1">
      <alignment horizontal="left" vertical="center" wrapText="1"/>
    </xf>
    <xf numFmtId="0" fontId="0" fillId="30" borderId="24" xfId="0" applyFill="1" applyBorder="1" applyAlignment="1">
      <alignment horizontal="left" vertical="center" wrapText="1"/>
    </xf>
    <xf numFmtId="0" fontId="0" fillId="31" borderId="23" xfId="0" applyFill="1" applyBorder="1" applyAlignment="1">
      <alignment horizontal="left" vertical="center" wrapText="1"/>
    </xf>
    <xf numFmtId="0" fontId="0" fillId="30" borderId="23" xfId="0" applyFill="1" applyBorder="1" applyAlignment="1">
      <alignment horizontal="left" vertical="center" wrapText="1"/>
    </xf>
    <xf numFmtId="0" fontId="0" fillId="31" borderId="27" xfId="0" applyFill="1" applyBorder="1" applyAlignment="1">
      <alignment horizontal="left" vertical="center" wrapText="1"/>
    </xf>
    <xf numFmtId="164" fontId="0" fillId="11" borderId="0" xfId="0" applyNumberFormat="1" applyFill="1" applyAlignment="1">
      <alignment horizontal="center" vertical="top" wrapText="1"/>
    </xf>
    <xf numFmtId="164" fontId="0" fillId="3" borderId="0" xfId="0" applyNumberFormat="1" applyFill="1" applyAlignment="1">
      <alignment horizontal="center" vertical="top" wrapText="1"/>
    </xf>
    <xf numFmtId="0" fontId="0" fillId="17" borderId="25" xfId="0" applyFill="1" applyBorder="1" applyAlignment="1">
      <alignment horizontal="left" vertical="top" wrapText="1"/>
    </xf>
    <xf numFmtId="0" fontId="5" fillId="3" borderId="21" xfId="0" applyFont="1" applyFill="1" applyBorder="1" applyAlignment="1">
      <alignment horizontal="left" vertical="top" wrapText="1"/>
    </xf>
    <xf numFmtId="0" fontId="5" fillId="25" borderId="28" xfId="0" applyFont="1" applyFill="1" applyBorder="1" applyAlignment="1">
      <alignment horizontal="left" vertical="top" wrapText="1"/>
    </xf>
    <xf numFmtId="0" fontId="5" fillId="25" borderId="8" xfId="0" applyFont="1" applyFill="1" applyBorder="1" applyAlignment="1">
      <alignment horizontal="left" vertical="top" wrapText="1"/>
    </xf>
    <xf numFmtId="0" fontId="8" fillId="6" borderId="17" xfId="0" applyFont="1" applyFill="1" applyBorder="1" applyAlignment="1">
      <alignment horizontal="center" vertical="top" wrapText="1"/>
    </xf>
    <xf numFmtId="0" fontId="14" fillId="0" borderId="0" xfId="0" applyFont="1" applyAlignment="1">
      <alignment horizontal="center" vertical="top" wrapText="1"/>
    </xf>
    <xf numFmtId="0" fontId="12" fillId="0" borderId="0" xfId="0" applyFont="1" applyAlignment="1">
      <alignment horizontal="center" vertical="top" wrapText="1"/>
    </xf>
    <xf numFmtId="0" fontId="8" fillId="4" borderId="17" xfId="0" applyFont="1" applyFill="1" applyBorder="1" applyAlignment="1">
      <alignment horizontal="left" vertical="top" wrapText="1"/>
    </xf>
    <xf numFmtId="0" fontId="8" fillId="4" borderId="17" xfId="0" applyFont="1" applyFill="1" applyBorder="1" applyAlignment="1">
      <alignment horizontal="center" vertical="top" wrapText="1"/>
    </xf>
    <xf numFmtId="0" fontId="8" fillId="4" borderId="18" xfId="0" applyFont="1" applyFill="1" applyBorder="1" applyAlignment="1">
      <alignment horizontal="center" vertical="top" wrapText="1"/>
    </xf>
    <xf numFmtId="0" fontId="8" fillId="7" borderId="19" xfId="0" applyFont="1" applyFill="1" applyBorder="1" applyAlignment="1">
      <alignment horizontal="center" vertical="top" wrapText="1"/>
    </xf>
    <xf numFmtId="0" fontId="8" fillId="7" borderId="17" xfId="0" applyFont="1" applyFill="1" applyBorder="1" applyAlignment="1">
      <alignment horizontal="center" vertical="top" wrapText="1"/>
    </xf>
    <xf numFmtId="0" fontId="8" fillId="7" borderId="18" xfId="0" applyFont="1" applyFill="1" applyBorder="1" applyAlignment="1">
      <alignment horizontal="center" vertical="top" wrapText="1"/>
    </xf>
    <xf numFmtId="0" fontId="8" fillId="8" borderId="19" xfId="0" applyFont="1" applyFill="1" applyBorder="1" applyAlignment="1">
      <alignment horizontal="center" vertical="top" wrapText="1"/>
    </xf>
    <xf numFmtId="0" fontId="8" fillId="8" borderId="17" xfId="0" applyFont="1" applyFill="1" applyBorder="1" applyAlignment="1">
      <alignment horizontal="center" vertical="top" wrapText="1"/>
    </xf>
    <xf numFmtId="0" fontId="8" fillId="8" borderId="18" xfId="0" applyFont="1" applyFill="1" applyBorder="1" applyAlignment="1">
      <alignment horizontal="center" vertical="top" wrapText="1"/>
    </xf>
    <xf numFmtId="0" fontId="8" fillId="9" borderId="19" xfId="0" applyFont="1" applyFill="1" applyBorder="1" applyAlignment="1">
      <alignment horizontal="center" vertical="top" wrapText="1"/>
    </xf>
    <xf numFmtId="0" fontId="8" fillId="9" borderId="17" xfId="0" applyFont="1" applyFill="1" applyBorder="1" applyAlignment="1">
      <alignment horizontal="center" vertical="top" wrapText="1"/>
    </xf>
    <xf numFmtId="0" fontId="8" fillId="9" borderId="0" xfId="0" applyFont="1" applyFill="1" applyAlignment="1">
      <alignment horizontal="center" vertical="center" wrapText="1"/>
    </xf>
    <xf numFmtId="0" fontId="2" fillId="15" borderId="0" xfId="0" applyFont="1" applyFill="1" applyAlignment="1">
      <alignment horizontal="center"/>
    </xf>
    <xf numFmtId="0" fontId="1" fillId="16" borderId="0" xfId="0" applyFont="1" applyFill="1" applyAlignment="1">
      <alignment horizontal="center"/>
    </xf>
  </cellXfs>
  <cellStyles count="1">
    <cellStyle name="Normal" xfId="0" builtinId="0"/>
  </cellStyles>
  <dxfs count="40">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numFmt numFmtId="164" formatCode="&quot;£&quot;#,##0"/>
    </dxf>
    <dxf>
      <numFmt numFmtId="164" formatCode="&quot;£&quot;#,##0"/>
    </dxf>
    <dxf>
      <font>
        <strike val="0"/>
        <outline val="0"/>
        <shadow val="0"/>
        <u val="none"/>
        <vertAlign val="baseline"/>
        <sz val="14"/>
        <name val="Aptos Narrow"/>
        <family val="2"/>
        <scheme val="minor"/>
      </font>
      <fill>
        <patternFill patternType="solid">
          <fgColor indexed="64"/>
          <bgColor rgb="FFFFFF00"/>
        </patternFill>
      </fill>
      <alignment horizontal="general" vertical="bottom" textRotation="0" wrapText="1" indent="0" justifyLastLine="0" shrinkToFit="0" readingOrder="0"/>
    </dxf>
    <dxf>
      <font>
        <strike val="0"/>
        <outline val="0"/>
        <shadow val="0"/>
        <u val="none"/>
        <vertAlign val="baseline"/>
        <sz val="14"/>
        <name val="Aptos Narrow"/>
        <family val="2"/>
        <scheme val="minor"/>
      </font>
      <fill>
        <patternFill patternType="solid">
          <fgColor indexed="64"/>
          <bgColor rgb="FFFFFF00"/>
        </patternFill>
      </fill>
      <alignment horizontal="left" vertical="top" textRotation="0" wrapText="1" indent="0" justifyLastLine="0" shrinkToFit="0" readingOrder="0"/>
    </dxf>
    <dxf>
      <font>
        <strike val="0"/>
        <outline val="0"/>
        <shadow val="0"/>
        <u val="none"/>
        <vertAlign val="baseline"/>
        <sz val="14"/>
        <name val="Aptos Narrow"/>
        <family val="2"/>
        <scheme val="minor"/>
      </font>
      <fill>
        <patternFill patternType="solid">
          <fgColor indexed="64"/>
          <bgColor rgb="FFFFFF00"/>
        </patternFill>
      </fill>
    </dxf>
    <dxf>
      <font>
        <b val="0"/>
        <strike val="0"/>
        <outline val="0"/>
        <shadow val="0"/>
        <u val="none"/>
        <vertAlign val="baseline"/>
        <sz val="14"/>
        <name val="Aptos Narrow"/>
        <family val="2"/>
        <scheme val="minor"/>
      </font>
      <fill>
        <patternFill patternType="solid">
          <fgColor indexed="64"/>
          <bgColor rgb="FF594F8E"/>
        </patternFill>
      </fill>
      <alignment horizontal="general" vertical="bottom" textRotation="0" wrapText="1" indent="0" justifyLastLine="0" shrinkToFit="0" readingOrder="0"/>
    </dxf>
  </dxfs>
  <tableStyles count="0" defaultTableStyle="TableStyleMedium2" defaultPivotStyle="PivotStyleMedium9"/>
  <colors>
    <mruColors>
      <color rgb="FFF4B183"/>
      <color rgb="FF58A800"/>
      <color rgb="FF594F8E"/>
      <color rgb="FFCDCADD"/>
      <color rgb="FFACA7C6"/>
      <color rgb="FF94DB77"/>
      <color rgb="FFF6EEA2"/>
      <color rgb="FF6B8E6D"/>
      <color rgb="FFA8C69F"/>
      <color rgb="FFF9E4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615461</xdr:colOff>
      <xdr:row>13</xdr:row>
      <xdr:rowOff>57694</xdr:rowOff>
    </xdr:from>
    <xdr:to>
      <xdr:col>5</xdr:col>
      <xdr:colOff>2134689</xdr:colOff>
      <xdr:row>28</xdr:row>
      <xdr:rowOff>120684</xdr:rowOff>
    </xdr:to>
    <xdr:pic>
      <xdr:nvPicPr>
        <xdr:cNvPr id="3" name="Picture 1">
          <a:extLst>
            <a:ext uri="{FF2B5EF4-FFF2-40B4-BE49-F238E27FC236}">
              <a16:creationId xmlns:a16="http://schemas.microsoft.com/office/drawing/2014/main" id="{91134D8D-F551-9609-D811-76926875E488}"/>
            </a:ext>
          </a:extLst>
        </xdr:cNvPr>
        <xdr:cNvPicPr>
          <a:picLocks noChangeAspect="1"/>
        </xdr:cNvPicPr>
      </xdr:nvPicPr>
      <xdr:blipFill>
        <a:blip xmlns:r="http://schemas.openxmlformats.org/officeDocument/2006/relationships" r:embed="rId1"/>
        <a:stretch>
          <a:fillRect/>
        </a:stretch>
      </xdr:blipFill>
      <xdr:spPr>
        <a:xfrm>
          <a:off x="615461" y="3584665"/>
          <a:ext cx="7622032" cy="2964940"/>
        </a:xfrm>
        <a:prstGeom prst="rect">
          <a:avLst/>
        </a:prstGeom>
      </xdr:spPr>
    </xdr:pic>
    <xdr:clientData/>
  </xdr:twoCellAnchor>
  <xdr:twoCellAnchor editAs="oneCell">
    <xdr:from>
      <xdr:col>1</xdr:col>
      <xdr:colOff>1381065</xdr:colOff>
      <xdr:row>29</xdr:row>
      <xdr:rowOff>108221</xdr:rowOff>
    </xdr:from>
    <xdr:to>
      <xdr:col>5</xdr:col>
      <xdr:colOff>2131373</xdr:colOff>
      <xdr:row>50</xdr:row>
      <xdr:rowOff>68947</xdr:rowOff>
    </xdr:to>
    <xdr:pic>
      <xdr:nvPicPr>
        <xdr:cNvPr id="37" name="Picture 2">
          <a:extLst>
            <a:ext uri="{FF2B5EF4-FFF2-40B4-BE49-F238E27FC236}">
              <a16:creationId xmlns:a16="http://schemas.microsoft.com/office/drawing/2014/main" id="{A164A59C-3AE9-8648-542F-92B3A827AEFC}"/>
            </a:ext>
            <a:ext uri="{147F2762-F138-4A5C-976F-8EAC2B608ADB}">
              <a16:predDERef xmlns:a16="http://schemas.microsoft.com/office/drawing/2014/main" pred="{91134D8D-F551-9609-D811-76926875E488}"/>
            </a:ext>
          </a:extLst>
        </xdr:cNvPr>
        <xdr:cNvPicPr>
          <a:picLocks noChangeAspect="1"/>
        </xdr:cNvPicPr>
      </xdr:nvPicPr>
      <xdr:blipFill>
        <a:blip xmlns:r="http://schemas.openxmlformats.org/officeDocument/2006/relationships" r:embed="rId2"/>
        <a:stretch>
          <a:fillRect/>
        </a:stretch>
      </xdr:blipFill>
      <xdr:spPr>
        <a:xfrm>
          <a:off x="2012436" y="5659935"/>
          <a:ext cx="4730852" cy="3850101"/>
        </a:xfrm>
        <a:prstGeom prst="rect">
          <a:avLst/>
        </a:prstGeom>
      </xdr:spPr>
    </xdr:pic>
    <xdr:clientData/>
  </xdr:twoCellAnchor>
  <xdr:twoCellAnchor editAs="oneCell">
    <xdr:from>
      <xdr:col>5</xdr:col>
      <xdr:colOff>2370909</xdr:colOff>
      <xdr:row>2</xdr:row>
      <xdr:rowOff>130626</xdr:rowOff>
    </xdr:from>
    <xdr:to>
      <xdr:col>8</xdr:col>
      <xdr:colOff>2122623</xdr:colOff>
      <xdr:row>21</xdr:row>
      <xdr:rowOff>93524</xdr:rowOff>
    </xdr:to>
    <xdr:pic>
      <xdr:nvPicPr>
        <xdr:cNvPr id="2" name="Picture 1">
          <a:extLst>
            <a:ext uri="{FF2B5EF4-FFF2-40B4-BE49-F238E27FC236}">
              <a16:creationId xmlns:a16="http://schemas.microsoft.com/office/drawing/2014/main" id="{3BE608B6-7EF5-7F6E-43D3-D21BBD49CC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14709" y="500740"/>
          <a:ext cx="7118168" cy="4284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B98E7E-A158-4CB8-86B0-EFA82AC9E737}" name="Table1" displayName="Table1" ref="B2:C11" totalsRowShown="0" headerRowDxfId="39" dataDxfId="38">
  <autoFilter ref="B2:C11" xr:uid="{27B98E7E-A158-4CB8-86B0-EFA82AC9E737}"/>
  <sortState xmlns:xlrd2="http://schemas.microsoft.com/office/spreadsheetml/2017/richdata2" ref="B3:C11">
    <sortCondition descending="1" ref="C2:C11"/>
  </sortState>
  <tableColumns count="2">
    <tableColumn id="1" xr3:uid="{3C573DD4-5D62-4B7A-9EDF-DB0624B94F47}" name="Development Area" dataDxfId="37"/>
    <tableColumn id="2" xr3:uid="{CA84E818-42D5-446A-BEE6-D97D60386F0A}" name="Number of Dwellings in Local Plan" dataDxfId="3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1D16A6-9069-45D8-8804-595EFA999DAC}" name="Table2" displayName="Table2" ref="B3:E11" totalsRowShown="0">
  <autoFilter ref="B3:E11" xr:uid="{6E1D16A6-9069-45D8-8804-595EFA999DAC}"/>
  <tableColumns count="4">
    <tableColumn id="1" xr3:uid="{8B6D5AEA-3151-42F0-AD58-8EE7CEC3B9AB}" name="Intervention"/>
    <tableColumn id="2" xr3:uid="{7CDC4DFA-9ABC-434C-BE01-E672D7EEA953}" name="Unit"/>
    <tableColumn id="3" xr3:uid="{0F79963A-A991-495D-91F3-BD900B6722BC}" name="Lower" dataDxfId="35"/>
    <tableColumn id="4" xr3:uid="{CED318BB-0072-4E64-B0BD-5E8CFFED4998}" name="Higher" dataDxfId="34"/>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drawing" Target="../drawings/drawing1.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0767-4483-423A-AE6A-912BDDFCBB59}">
  <dimension ref="A2:I116"/>
  <sheetViews>
    <sheetView topLeftCell="A94" workbookViewId="0">
      <selection activeCell="C87" sqref="C87"/>
    </sheetView>
  </sheetViews>
  <sheetFormatPr defaultRowHeight="15"/>
  <cols>
    <col min="2" max="4" width="13.7109375" customWidth="1"/>
    <col min="5" max="5" width="100.85546875" customWidth="1"/>
    <col min="6" max="6" width="13.7109375" customWidth="1"/>
    <col min="7" max="7" width="21.42578125" customWidth="1"/>
    <col min="8" max="8" width="23" customWidth="1"/>
    <col min="9" max="9" width="16" customWidth="1"/>
  </cols>
  <sheetData>
    <row r="2" spans="2:9" ht="60.75" thickBot="1">
      <c r="B2" s="4" t="s">
        <v>0</v>
      </c>
      <c r="C2" s="5" t="s">
        <v>1</v>
      </c>
      <c r="D2" s="5" t="s">
        <v>2</v>
      </c>
      <c r="E2" s="5" t="s">
        <v>3</v>
      </c>
      <c r="F2" s="187" t="s">
        <v>4</v>
      </c>
      <c r="G2" s="187" t="s">
        <v>5</v>
      </c>
      <c r="H2" s="227" t="s">
        <v>6</v>
      </c>
      <c r="I2" s="187" t="s">
        <v>7</v>
      </c>
    </row>
    <row r="3" spans="2:9" ht="66.75" customHeight="1">
      <c r="B3" s="244" t="s">
        <v>8</v>
      </c>
      <c r="C3" s="195" t="s">
        <v>9</v>
      </c>
      <c r="D3" s="195" t="s">
        <v>10</v>
      </c>
      <c r="E3" s="196" t="s">
        <v>11</v>
      </c>
      <c r="F3" s="201">
        <v>2000000</v>
      </c>
      <c r="G3" s="206" t="s">
        <v>12</v>
      </c>
      <c r="H3" s="206" t="str">
        <f>_xlfn.XLOOKUP(B3,'OPTIONS LONG LIST'!D:D,'OPTIONS LONG LIST'!P:P)</f>
        <v>Proposed</v>
      </c>
      <c r="I3" s="197" t="str">
        <f>_xlfn.XLOOKUP(B3,'OPTIONS LONG LIST'!D:D, 'OPTIONS LONG LIST'!R:R)</f>
        <v>All</v>
      </c>
    </row>
    <row r="4" spans="2:9" ht="66.75" customHeight="1">
      <c r="B4" s="245" t="s">
        <v>13</v>
      </c>
      <c r="C4" s="191" t="s">
        <v>14</v>
      </c>
      <c r="D4" s="191" t="s">
        <v>15</v>
      </c>
      <c r="E4" s="191" t="s">
        <v>16</v>
      </c>
      <c r="F4" s="202">
        <v>0</v>
      </c>
      <c r="G4" s="207" t="s">
        <v>17</v>
      </c>
      <c r="H4" s="212" t="str">
        <f>_xlfn.XLOOKUP(B4,'OPTIONS LONG LIST'!D:D,'OPTIONS LONG LIST'!P:P)</f>
        <v>LP: On-site</v>
      </c>
      <c r="I4" s="211" t="str">
        <f>_xlfn.XLOOKUP(B4,'OPTIONS LONG LIST'!D:D, 'OPTIONS LONG LIST'!R:R)</f>
        <v>Cotswold: Ampney Cruicis</v>
      </c>
    </row>
    <row r="5" spans="2:9" ht="66.75" customHeight="1">
      <c r="B5" s="245" t="s">
        <v>18</v>
      </c>
      <c r="C5" s="191" t="s">
        <v>19</v>
      </c>
      <c r="D5" s="191" t="s">
        <v>15</v>
      </c>
      <c r="E5" s="191" t="s">
        <v>20</v>
      </c>
      <c r="F5" s="202">
        <v>500000</v>
      </c>
      <c r="G5" s="207" t="s">
        <v>17</v>
      </c>
      <c r="H5" s="212" t="str">
        <f>_xlfn.XLOOKUP(B5,'OPTIONS LONG LIST'!D:D,'OPTIONS LONG LIST'!P:P)</f>
        <v>LP: Strategic (off-site)</v>
      </c>
      <c r="I5" s="211" t="str">
        <f>_xlfn.XLOOKUP(B5,'OPTIONS LONG LIST'!D:D, 'OPTIONS LONG LIST'!R:R)</f>
        <v>Cotswold: Ampney Cruicis</v>
      </c>
    </row>
    <row r="6" spans="2:9" ht="66.75" customHeight="1">
      <c r="B6" s="245" t="s">
        <v>21</v>
      </c>
      <c r="C6" s="191" t="s">
        <v>22</v>
      </c>
      <c r="D6" s="191" t="s">
        <v>15</v>
      </c>
      <c r="E6" s="191" t="s">
        <v>23</v>
      </c>
      <c r="F6" s="202">
        <v>1000000</v>
      </c>
      <c r="G6" s="207" t="s">
        <v>17</v>
      </c>
      <c r="H6" s="215" t="str">
        <f>_xlfn.XLOOKUP(B6,'OPTIONS LONG LIST'!D:D,'OPTIONS LONG LIST'!P:P)</f>
        <v>LP: Strategic (off-site)</v>
      </c>
      <c r="I6" s="211" t="str">
        <f>_xlfn.XLOOKUP(B6,'OPTIONS LONG LIST'!D:D, 'OPTIONS LONG LIST'!R:R)</f>
        <v>Cotswold: Ampney Cruicis</v>
      </c>
    </row>
    <row r="7" spans="2:9" ht="66.75" customHeight="1">
      <c r="B7" s="245" t="s">
        <v>24</v>
      </c>
      <c r="C7" s="191" t="s">
        <v>25</v>
      </c>
      <c r="D7" s="191" t="s">
        <v>15</v>
      </c>
      <c r="E7" s="191" t="s">
        <v>26</v>
      </c>
      <c r="F7" s="202">
        <v>4000000</v>
      </c>
      <c r="G7" s="208" t="s">
        <v>17</v>
      </c>
      <c r="H7" s="215" t="str">
        <f>_xlfn.XLOOKUP(B7,'OPTIONS LONG LIST'!D:D,'OPTIONS LONG LIST'!P:P)</f>
        <v>LP: Strategic (off-site)</v>
      </c>
      <c r="I7" s="211" t="str">
        <f>_xlfn.XLOOKUP(B7,'OPTIONS LONG LIST'!D:D, 'OPTIONS LONG LIST'!R:R)</f>
        <v>Cotswold: Ampney Cruicis</v>
      </c>
    </row>
    <row r="8" spans="2:9" ht="66.75" customHeight="1">
      <c r="B8" s="245" t="s">
        <v>27</v>
      </c>
      <c r="C8" s="191" t="s">
        <v>28</v>
      </c>
      <c r="D8" s="191" t="s">
        <v>15</v>
      </c>
      <c r="E8" s="191" t="s">
        <v>29</v>
      </c>
      <c r="F8" s="190">
        <v>100000</v>
      </c>
      <c r="G8" s="208" t="s">
        <v>17</v>
      </c>
      <c r="H8" s="210" t="str">
        <f>_xlfn.XLOOKUP(B8,'OPTIONS LONG LIST'!D:D,'OPTIONS LONG LIST'!P:P)</f>
        <v>LP: Local access</v>
      </c>
      <c r="I8" s="205" t="str">
        <f>_xlfn.XLOOKUP(B8,'OPTIONS LONG LIST'!D:D, 'OPTIONS LONG LIST'!R:R)</f>
        <v>Cotswold: Ampney Cruicis</v>
      </c>
    </row>
    <row r="9" spans="2:9" ht="66.75" customHeight="1">
      <c r="B9" s="245" t="s">
        <v>30</v>
      </c>
      <c r="C9" s="191" t="s">
        <v>31</v>
      </c>
      <c r="D9" s="191" t="s">
        <v>15</v>
      </c>
      <c r="E9" s="191" t="s">
        <v>32</v>
      </c>
      <c r="F9" s="190">
        <v>100000</v>
      </c>
      <c r="G9" s="208" t="s">
        <v>17</v>
      </c>
      <c r="H9" s="214" t="str">
        <f>_xlfn.XLOOKUP(B9,'OPTIONS LONG LIST'!D:D,'OPTIONS LONG LIST'!P:P)</f>
        <v>LP: Strategic (off-site)</v>
      </c>
      <c r="I9" s="211" t="str">
        <f>_xlfn.XLOOKUP(B9,'OPTIONS LONG LIST'!D:D, 'OPTIONS LONG LIST'!R:R)</f>
        <v>Cotswold: Ampney Cruicis</v>
      </c>
    </row>
    <row r="10" spans="2:9" ht="66.75" customHeight="1">
      <c r="B10" s="245" t="s">
        <v>33</v>
      </c>
      <c r="C10" s="191" t="s">
        <v>34</v>
      </c>
      <c r="D10" s="191" t="s">
        <v>15</v>
      </c>
      <c r="E10" s="191" t="s">
        <v>35</v>
      </c>
      <c r="F10" s="190">
        <v>2500000</v>
      </c>
      <c r="G10" s="208" t="s">
        <v>17</v>
      </c>
      <c r="H10" s="212" t="str">
        <f>_xlfn.XLOOKUP(B10,'OPTIONS LONG LIST'!D:D,'OPTIONS LONG LIST'!P:P)</f>
        <v>LP: Strategic (off-site)</v>
      </c>
      <c r="I10" s="198" t="str">
        <f>_xlfn.XLOOKUP(B10,'OPTIONS LONG LIST'!D:D, 'OPTIONS LONG LIST'!R:R)</f>
        <v>Cotswold: Ampney Cruicis</v>
      </c>
    </row>
    <row r="11" spans="2:9" ht="66.75" customHeight="1">
      <c r="B11" s="246" t="s">
        <v>36</v>
      </c>
      <c r="C11" s="191" t="s">
        <v>37</v>
      </c>
      <c r="D11" s="191" t="s">
        <v>15</v>
      </c>
      <c r="E11" s="191" t="s">
        <v>38</v>
      </c>
      <c r="F11" s="192">
        <v>1400000</v>
      </c>
      <c r="G11" s="208" t="s">
        <v>17</v>
      </c>
      <c r="H11" s="212" t="str">
        <f>_xlfn.XLOOKUP(B11,'OPTIONS LONG LIST'!D:D,'OPTIONS LONG LIST'!P:P)</f>
        <v>LP: Strategic (off-site)</v>
      </c>
      <c r="I11" s="198" t="str">
        <f>_xlfn.XLOOKUP(B11,'OPTIONS LONG LIST'!D:D, 'OPTIONS LONG LIST'!R:R)</f>
        <v>Cotswold: Cirencester</v>
      </c>
    </row>
    <row r="12" spans="2:9" ht="66.75" customHeight="1">
      <c r="B12" s="246" t="s">
        <v>39</v>
      </c>
      <c r="C12" s="193" t="s">
        <v>40</v>
      </c>
      <c r="D12" s="193" t="s">
        <v>15</v>
      </c>
      <c r="E12" s="193" t="s">
        <v>41</v>
      </c>
      <c r="F12" s="194">
        <v>200000</v>
      </c>
      <c r="G12" s="215" t="s">
        <v>17</v>
      </c>
      <c r="H12" s="216" t="str">
        <f>_xlfn.XLOOKUP(B12,'OPTIONS LONG LIST'!D:D,'OPTIONS LONG LIST'!P:P)</f>
        <v>LP: Local access</v>
      </c>
      <c r="I12" s="198" t="str">
        <f>_xlfn.XLOOKUP(B12,'OPTIONS LONG LIST'!D:D, 'OPTIONS LONG LIST'!R:R)</f>
        <v>Cotswold: Cirencester</v>
      </c>
    </row>
    <row r="13" spans="2:9" ht="66.75" customHeight="1">
      <c r="B13" s="246" t="s">
        <v>42</v>
      </c>
      <c r="C13" s="193" t="s">
        <v>43</v>
      </c>
      <c r="D13" s="193" t="s">
        <v>44</v>
      </c>
      <c r="E13" s="193" t="s">
        <v>45</v>
      </c>
      <c r="F13" s="202">
        <v>2000000</v>
      </c>
      <c r="G13" s="207" t="s">
        <v>17</v>
      </c>
      <c r="H13" s="215" t="str">
        <f>_xlfn.XLOOKUP(B13,'OPTIONS LONG LIST'!D:D,'OPTIONS LONG LIST'!P:P)</f>
        <v>LP: Strategic (off-site)</v>
      </c>
      <c r="I13" s="198" t="str">
        <f>_xlfn.XLOOKUP(B13,'OPTIONS LONG LIST'!D:D, 'OPTIONS LONG LIST'!R:R)</f>
        <v>Cotswold: Cirencester</v>
      </c>
    </row>
    <row r="14" spans="2:9" ht="66.75" customHeight="1">
      <c r="B14" s="246" t="s">
        <v>46</v>
      </c>
      <c r="C14" s="193" t="s">
        <v>47</v>
      </c>
      <c r="D14" s="193" t="s">
        <v>15</v>
      </c>
      <c r="E14" s="193" t="s">
        <v>48</v>
      </c>
      <c r="F14" s="217">
        <v>250000</v>
      </c>
      <c r="G14" s="215" t="s">
        <v>17</v>
      </c>
      <c r="H14" s="212" t="str">
        <f>_xlfn.XLOOKUP(B14,'OPTIONS LONG LIST'!D:D,'OPTIONS LONG LIST'!P:P)</f>
        <v>LP: Local access</v>
      </c>
      <c r="I14" s="198" t="str">
        <f>_xlfn.XLOOKUP(B14,'OPTIONS LONG LIST'!D:D, 'OPTIONS LONG LIST'!R:R)</f>
        <v>Cotswold: Cirencester</v>
      </c>
    </row>
    <row r="15" spans="2:9" ht="66.75" customHeight="1">
      <c r="B15" s="246" t="s">
        <v>49</v>
      </c>
      <c r="C15" s="193" t="s">
        <v>50</v>
      </c>
      <c r="D15" s="193" t="s">
        <v>15</v>
      </c>
      <c r="E15" s="193" t="s">
        <v>51</v>
      </c>
      <c r="F15" s="217">
        <v>0</v>
      </c>
      <c r="G15" s="212" t="s">
        <v>17</v>
      </c>
      <c r="H15" s="213" t="str">
        <f>_xlfn.XLOOKUP(B15,'OPTIONS LONG LIST'!D:D,'OPTIONS LONG LIST'!P:P)</f>
        <v>LP: Local access</v>
      </c>
      <c r="I15" s="205" t="str">
        <f>_xlfn.XLOOKUP(B15,'OPTIONS LONG LIST'!D:D, 'OPTIONS LONG LIST'!R:R)</f>
        <v>Cotswold: Cirencester</v>
      </c>
    </row>
    <row r="16" spans="2:9" ht="66.75" customHeight="1">
      <c r="B16" s="246" t="s">
        <v>52</v>
      </c>
      <c r="C16" s="193" t="s">
        <v>53</v>
      </c>
      <c r="D16" s="193" t="s">
        <v>15</v>
      </c>
      <c r="E16" s="193" t="s">
        <v>54</v>
      </c>
      <c r="F16" s="217">
        <v>150000</v>
      </c>
      <c r="G16" s="210" t="s">
        <v>17</v>
      </c>
      <c r="H16" s="221" t="str">
        <f>_xlfn.XLOOKUP(B16,'OPTIONS LONG LIST'!D:D,'OPTIONS LONG LIST'!P:P)</f>
        <v>LP: Local access</v>
      </c>
      <c r="I16" s="205" t="str">
        <f>_xlfn.XLOOKUP(B16,'OPTIONS LONG LIST'!D:D, 'OPTIONS LONG LIST'!R:R)</f>
        <v>Cotswold: Cirencester</v>
      </c>
    </row>
    <row r="17" spans="2:9" ht="66.75" customHeight="1">
      <c r="B17" s="246" t="s">
        <v>55</v>
      </c>
      <c r="C17" s="193" t="s">
        <v>56</v>
      </c>
      <c r="D17" s="193" t="s">
        <v>15</v>
      </c>
      <c r="E17" s="193" t="s">
        <v>57</v>
      </c>
      <c r="F17" s="217">
        <v>1000000</v>
      </c>
      <c r="G17" s="210" t="s">
        <v>17</v>
      </c>
      <c r="H17" s="220" t="str">
        <f>_xlfn.XLOOKUP(B17,'OPTIONS LONG LIST'!D:D,'OPTIONS LONG LIST'!P:P)</f>
        <v>LP: Local access</v>
      </c>
      <c r="I17" s="218" t="str">
        <f>_xlfn.XLOOKUP(B17,'OPTIONS LONG LIST'!D:D, 'OPTIONS LONG LIST'!R:R)</f>
        <v>Cotswold: Cirencester</v>
      </c>
    </row>
    <row r="18" spans="2:9" ht="66.75" customHeight="1">
      <c r="B18" s="246" t="s">
        <v>58</v>
      </c>
      <c r="C18" s="193" t="s">
        <v>59</v>
      </c>
      <c r="D18" s="193" t="s">
        <v>15</v>
      </c>
      <c r="E18" s="193" t="s">
        <v>60</v>
      </c>
      <c r="F18" s="217">
        <v>100000</v>
      </c>
      <c r="G18" s="209" t="s">
        <v>12</v>
      </c>
      <c r="H18" s="220" t="str">
        <f>_xlfn.XLOOKUP(B18,'OPTIONS LONG LIST'!D:D,'OPTIONS LONG LIST'!P:P)</f>
        <v>LP: Strategic (off-site)</v>
      </c>
      <c r="I18" s="218" t="str">
        <f>_xlfn.XLOOKUP(B18,'OPTIONS LONG LIST'!D:D, 'OPTIONS LONG LIST'!R:R)</f>
        <v>Cotswold: Cirencester</v>
      </c>
    </row>
    <row r="19" spans="2:9" ht="66.75" customHeight="1">
      <c r="B19" s="246" t="s">
        <v>61</v>
      </c>
      <c r="C19" s="193" t="s">
        <v>62</v>
      </c>
      <c r="D19" s="193" t="s">
        <v>15</v>
      </c>
      <c r="E19" s="193" t="s">
        <v>63</v>
      </c>
      <c r="F19" s="217">
        <v>300000</v>
      </c>
      <c r="G19" s="209" t="s">
        <v>64</v>
      </c>
      <c r="H19" s="220" t="str">
        <f>_xlfn.XLOOKUP(B19,'OPTIONS LONG LIST'!D:D,'OPTIONS LONG LIST'!P:P)</f>
        <v>LP: Strategic (off-site)</v>
      </c>
      <c r="I19" s="218" t="str">
        <f>_xlfn.XLOOKUP(B19,'OPTIONS LONG LIST'!D:D, 'OPTIONS LONG LIST'!R:R)</f>
        <v>Cotswold: Cirencester</v>
      </c>
    </row>
    <row r="20" spans="2:9" ht="66.75" customHeight="1">
      <c r="B20" s="246" t="s">
        <v>65</v>
      </c>
      <c r="C20" s="193" t="s">
        <v>66</v>
      </c>
      <c r="D20" s="193" t="s">
        <v>15</v>
      </c>
      <c r="E20" s="193" t="s">
        <v>67</v>
      </c>
      <c r="F20" s="217">
        <v>500000</v>
      </c>
      <c r="G20" s="215" t="s">
        <v>17</v>
      </c>
      <c r="H20" s="209" t="str">
        <f>_xlfn.XLOOKUP(B20,'OPTIONS LONG LIST'!D:D,'OPTIONS LONG LIST'!P:P)</f>
        <v>LP: Strategic (off-site)</v>
      </c>
      <c r="I20" s="218" t="str">
        <f>_xlfn.XLOOKUP(B20,'OPTIONS LONG LIST'!D:D, 'OPTIONS LONG LIST'!R:R)</f>
        <v>Cotswold: Cirencester</v>
      </c>
    </row>
    <row r="21" spans="2:9" ht="66.75" customHeight="1">
      <c r="B21" s="246" t="s">
        <v>68</v>
      </c>
      <c r="C21" s="193" t="s">
        <v>69</v>
      </c>
      <c r="D21" s="193" t="s">
        <v>15</v>
      </c>
      <c r="E21" s="193" t="s">
        <v>70</v>
      </c>
      <c r="F21" s="217">
        <v>400000</v>
      </c>
      <c r="G21" s="210" t="s">
        <v>17</v>
      </c>
      <c r="H21" s="220" t="str">
        <f>_xlfn.XLOOKUP(B21,'OPTIONS LONG LIST'!D:D,'OPTIONS LONG LIST'!P:P)</f>
        <v>LP: Strategic (off-site)</v>
      </c>
      <c r="I21" s="218" t="str">
        <f>_xlfn.XLOOKUP(B21,'OPTIONS LONG LIST'!D:D, 'OPTIONS LONG LIST'!R:R)</f>
        <v>Cotswold: Cirencester</v>
      </c>
    </row>
    <row r="22" spans="2:9" ht="66.75" customHeight="1">
      <c r="B22" s="246" t="s">
        <v>71</v>
      </c>
      <c r="C22" s="193" t="s">
        <v>72</v>
      </c>
      <c r="D22" s="193" t="s">
        <v>73</v>
      </c>
      <c r="E22" s="193" t="s">
        <v>74</v>
      </c>
      <c r="F22" s="217">
        <v>1000000</v>
      </c>
      <c r="G22" s="210" t="s">
        <v>64</v>
      </c>
      <c r="H22" s="220" t="str">
        <f>_xlfn.XLOOKUP(B22,'OPTIONS LONG LIST'!D:D,'OPTIONS LONG LIST'!P:P)</f>
        <v>LP: Strategic (off-site)</v>
      </c>
      <c r="I22" s="218" t="str">
        <f>_xlfn.XLOOKUP(B22,'OPTIONS LONG LIST'!D:D, 'OPTIONS LONG LIST'!R:R)</f>
        <v>Cotswold: Cirencester</v>
      </c>
    </row>
    <row r="23" spans="2:9" ht="66.75" customHeight="1">
      <c r="B23" s="246" t="s">
        <v>75</v>
      </c>
      <c r="C23" s="193" t="s">
        <v>76</v>
      </c>
      <c r="D23" s="193" t="s">
        <v>73</v>
      </c>
      <c r="E23" s="193" t="s">
        <v>77</v>
      </c>
      <c r="F23" s="217">
        <v>10000000</v>
      </c>
      <c r="G23" s="209" t="s">
        <v>12</v>
      </c>
      <c r="H23" s="220" t="str">
        <f>_xlfn.XLOOKUP(B23,'OPTIONS LONG LIST'!D:D,'OPTIONS LONG LIST'!P:P)</f>
        <v>LP: Strategic (off-site)</v>
      </c>
      <c r="I23" s="218" t="str">
        <f>_xlfn.XLOOKUP(B23,'OPTIONS LONG LIST'!D:D, 'OPTIONS LONG LIST'!R:R)</f>
        <v>Cotswold: Cirencester</v>
      </c>
    </row>
    <row r="24" spans="2:9" ht="66.75" customHeight="1">
      <c r="B24" s="246" t="s">
        <v>78</v>
      </c>
      <c r="C24" s="193" t="s">
        <v>79</v>
      </c>
      <c r="D24" s="193" t="s">
        <v>73</v>
      </c>
      <c r="E24" s="193" t="s">
        <v>80</v>
      </c>
      <c r="F24" s="217">
        <v>500000</v>
      </c>
      <c r="G24" s="209" t="s">
        <v>12</v>
      </c>
      <c r="H24" s="220" t="str">
        <f>_xlfn.XLOOKUP(B24,'OPTIONS LONG LIST'!D:D,'OPTIONS LONG LIST'!P:P)</f>
        <v>LP: Strategic (off-site)</v>
      </c>
      <c r="I24" s="218" t="str">
        <f>_xlfn.XLOOKUP(B24,'OPTIONS LONG LIST'!D:D, 'OPTIONS LONG LIST'!R:R)</f>
        <v>Cotswold: Cirencester</v>
      </c>
    </row>
    <row r="25" spans="2:9" ht="66.75" customHeight="1">
      <c r="B25" s="246" t="s">
        <v>81</v>
      </c>
      <c r="C25" s="193" t="s">
        <v>82</v>
      </c>
      <c r="D25" s="193" t="s">
        <v>73</v>
      </c>
      <c r="E25" s="193" t="s">
        <v>83</v>
      </c>
      <c r="F25" s="217">
        <v>500000</v>
      </c>
      <c r="G25" s="215" t="s">
        <v>12</v>
      </c>
      <c r="H25" s="209" t="str">
        <f>_xlfn.XLOOKUP(B25,'OPTIONS LONG LIST'!D:D,'OPTIONS LONG LIST'!P:P)</f>
        <v>LP: Strategic (off-site)</v>
      </c>
      <c r="I25" s="218" t="str">
        <f>_xlfn.XLOOKUP(B25,'OPTIONS LONG LIST'!D:D, 'OPTIONS LONG LIST'!R:R)</f>
        <v>Cotswold: Cirencester</v>
      </c>
    </row>
    <row r="26" spans="2:9" ht="66.75" customHeight="1">
      <c r="B26" s="246" t="s">
        <v>84</v>
      </c>
      <c r="C26" s="193" t="s">
        <v>85</v>
      </c>
      <c r="D26" s="193" t="s">
        <v>73</v>
      </c>
      <c r="E26" s="193" t="s">
        <v>86</v>
      </c>
      <c r="F26" s="217">
        <v>250000</v>
      </c>
      <c r="G26" s="209" t="s">
        <v>64</v>
      </c>
      <c r="H26" s="220" t="str">
        <f>_xlfn.XLOOKUP(B26,'OPTIONS LONG LIST'!D:D,'OPTIONS LONG LIST'!P:P)</f>
        <v>LP: Strategic (off-site)</v>
      </c>
      <c r="I26" s="218" t="str">
        <f>_xlfn.XLOOKUP(B26,'OPTIONS LONG LIST'!D:D, 'OPTIONS LONG LIST'!R:R)</f>
        <v>Cotswold: Cirencester</v>
      </c>
    </row>
    <row r="27" spans="2:9" ht="66.75" customHeight="1">
      <c r="B27" s="246" t="s">
        <v>87</v>
      </c>
      <c r="C27" s="193" t="s">
        <v>88</v>
      </c>
      <c r="D27" s="193" t="s">
        <v>73</v>
      </c>
      <c r="E27" s="193" t="s">
        <v>89</v>
      </c>
      <c r="F27" s="217">
        <v>375000</v>
      </c>
      <c r="G27" s="210" t="s">
        <v>64</v>
      </c>
      <c r="H27" s="219" t="str">
        <f>_xlfn.XLOOKUP(B27,'OPTIONS LONG LIST'!D:D,'OPTIONS LONG LIST'!P:P)</f>
        <v>LP: Strategic (off-site)</v>
      </c>
      <c r="I27" s="218" t="str">
        <f>_xlfn.XLOOKUP(B27,'OPTIONS LONG LIST'!D:D, 'OPTIONS LONG LIST'!R:R)</f>
        <v>Cotswold: Cirencester</v>
      </c>
    </row>
    <row r="28" spans="2:9" ht="66.75" customHeight="1">
      <c r="B28" s="246" t="s">
        <v>90</v>
      </c>
      <c r="C28" s="193" t="s">
        <v>91</v>
      </c>
      <c r="D28" s="193" t="s">
        <v>73</v>
      </c>
      <c r="E28" s="193" t="s">
        <v>92</v>
      </c>
      <c r="F28" s="217">
        <v>1100000</v>
      </c>
      <c r="G28" s="210" t="s">
        <v>64</v>
      </c>
      <c r="H28" s="219" t="str">
        <f>_xlfn.XLOOKUP(B28,'OPTIONS LONG LIST'!D:D,'OPTIONS LONG LIST'!P:P)</f>
        <v>LP: Strategic (off-site)</v>
      </c>
      <c r="I28" s="218" t="str">
        <f>_xlfn.XLOOKUP(B28,'OPTIONS LONG LIST'!D:D, 'OPTIONS LONG LIST'!R:R)</f>
        <v>Cotswold: Cirencester</v>
      </c>
    </row>
    <row r="29" spans="2:9" ht="66.75" customHeight="1">
      <c r="B29" s="246" t="s">
        <v>93</v>
      </c>
      <c r="C29" s="193" t="s">
        <v>94</v>
      </c>
      <c r="D29" s="193" t="s">
        <v>73</v>
      </c>
      <c r="E29" s="193" t="s">
        <v>95</v>
      </c>
      <c r="F29" s="217">
        <v>100000</v>
      </c>
      <c r="G29" s="210" t="s">
        <v>64</v>
      </c>
      <c r="H29" s="220" t="str">
        <f>_xlfn.XLOOKUP(B29,'OPTIONS LONG LIST'!D:D,'OPTIONS LONG LIST'!P:P)</f>
        <v>LP: Strategic (off-site)</v>
      </c>
      <c r="I29" s="218" t="str">
        <f>_xlfn.XLOOKUP(B29,'OPTIONS LONG LIST'!D:D, 'OPTIONS LONG LIST'!R:R)</f>
        <v>Cotswold: Cirencester</v>
      </c>
    </row>
    <row r="30" spans="2:9" ht="66.75" customHeight="1">
      <c r="B30" s="247" t="s">
        <v>96</v>
      </c>
      <c r="C30" s="193" t="s">
        <v>97</v>
      </c>
      <c r="D30" s="193"/>
      <c r="E30" s="193" t="s">
        <v>98</v>
      </c>
      <c r="F30" s="217">
        <v>250000</v>
      </c>
      <c r="G30" s="212" t="s">
        <v>99</v>
      </c>
      <c r="H30" s="219" t="str">
        <f>_xlfn.XLOOKUP(B30,'OPTIONS LONG LIST'!D:D,'OPTIONS LONG LIST'!P:P)</f>
        <v>Proposed</v>
      </c>
      <c r="I30" s="218" t="str">
        <f>_xlfn.XLOOKUP(B30,'OPTIONS LONG LIST'!D:D, 'OPTIONS LONG LIST'!R:R)</f>
        <v>Cotswold: Cirencester</v>
      </c>
    </row>
    <row r="31" spans="2:9" ht="66.75" customHeight="1">
      <c r="B31" s="247" t="s">
        <v>100</v>
      </c>
      <c r="C31" s="193" t="s">
        <v>101</v>
      </c>
      <c r="D31" s="193" t="s">
        <v>15</v>
      </c>
      <c r="E31" s="193" t="s">
        <v>102</v>
      </c>
      <c r="F31" s="217">
        <v>1400000</v>
      </c>
      <c r="G31" s="215" t="s">
        <v>17</v>
      </c>
      <c r="H31" s="219" t="str">
        <f>_xlfn.XLOOKUP(B31,'OPTIONS LONG LIST'!D:D,'OPTIONS LONG LIST'!P:P)</f>
        <v>Proposed</v>
      </c>
      <c r="I31" s="218" t="str">
        <f>_xlfn.XLOOKUP(B31,'OPTIONS LONG LIST'!D:D, 'OPTIONS LONG LIST'!R:R)</f>
        <v>Cotswold: Cirencester</v>
      </c>
    </row>
    <row r="32" spans="2:9" ht="66.75" customHeight="1">
      <c r="B32" s="247" t="s">
        <v>103</v>
      </c>
      <c r="C32" s="193" t="s">
        <v>104</v>
      </c>
      <c r="D32" s="193" t="s">
        <v>15</v>
      </c>
      <c r="E32" s="193" t="s">
        <v>105</v>
      </c>
      <c r="F32" s="217">
        <v>0</v>
      </c>
      <c r="G32" s="210" t="s">
        <v>17</v>
      </c>
      <c r="H32" s="220" t="str">
        <f>_xlfn.XLOOKUP(B32,'OPTIONS LONG LIST'!D:D,'OPTIONS LONG LIST'!P:P)</f>
        <v>LP: On-site</v>
      </c>
      <c r="I32" s="218" t="str">
        <f>_xlfn.XLOOKUP(B32,'OPTIONS LONG LIST'!D:D, 'OPTIONS LONG LIST'!R:R)</f>
        <v>Cotswold: Cirencester</v>
      </c>
    </row>
    <row r="33" spans="1:9" ht="66.75" customHeight="1">
      <c r="B33" s="247" t="s">
        <v>106</v>
      </c>
      <c r="C33" s="193" t="s">
        <v>107</v>
      </c>
      <c r="D33" s="193" t="s">
        <v>15</v>
      </c>
      <c r="E33" s="193" t="s">
        <v>108</v>
      </c>
      <c r="F33" s="217">
        <v>200000</v>
      </c>
      <c r="G33" s="212" t="s">
        <v>17</v>
      </c>
      <c r="H33" s="210" t="str">
        <f>_xlfn.XLOOKUP(B33,'OPTIONS LONG LIST'!D:D,'OPTIONS LONG LIST'!P:P)</f>
        <v>Proposed</v>
      </c>
      <c r="I33" s="218" t="str">
        <f>_xlfn.XLOOKUP(B33,'OPTIONS LONG LIST'!D:D, 'OPTIONS LONG LIST'!R:R)</f>
        <v>Cotswold: Cirencester</v>
      </c>
    </row>
    <row r="34" spans="1:9" ht="66.75" customHeight="1">
      <c r="B34" s="247" t="s">
        <v>109</v>
      </c>
      <c r="C34" s="193" t="s">
        <v>110</v>
      </c>
      <c r="D34" s="193" t="s">
        <v>15</v>
      </c>
      <c r="E34" s="193" t="s">
        <v>111</v>
      </c>
      <c r="F34" s="217">
        <v>250000</v>
      </c>
      <c r="G34" s="212" t="s">
        <v>17</v>
      </c>
      <c r="H34" s="210" t="str">
        <f>_xlfn.XLOOKUP(B34,'OPTIONS LONG LIST'!D:D,'OPTIONS LONG LIST'!P:P)</f>
        <v>Proposed</v>
      </c>
      <c r="I34" s="218" t="str">
        <f>_xlfn.XLOOKUP(B34,'OPTIONS LONG LIST'!D:D, 'OPTIONS LONG LIST'!R:R)</f>
        <v>Cotswold: Cirencester</v>
      </c>
    </row>
    <row r="35" spans="1:9" ht="66.75" customHeight="1">
      <c r="B35" s="247" t="s">
        <v>112</v>
      </c>
      <c r="C35" s="193" t="s">
        <v>113</v>
      </c>
      <c r="D35" s="193" t="s">
        <v>15</v>
      </c>
      <c r="E35" s="193" t="s">
        <v>114</v>
      </c>
      <c r="F35" s="217">
        <v>250000</v>
      </c>
      <c r="G35" s="212" t="s">
        <v>64</v>
      </c>
      <c r="H35" s="210" t="str">
        <f>_xlfn.XLOOKUP(B35,'OPTIONS LONG LIST'!D:D,'OPTIONS LONG LIST'!P:P)</f>
        <v>Proposed</v>
      </c>
      <c r="I35" s="218" t="str">
        <f>_xlfn.XLOOKUP(B35,'OPTIONS LONG LIST'!D:D, 'OPTIONS LONG LIST'!R:R)</f>
        <v>Cotswold: Cirencester</v>
      </c>
    </row>
    <row r="36" spans="1:9" ht="66.75" customHeight="1">
      <c r="B36" s="247" t="s">
        <v>115</v>
      </c>
      <c r="C36" s="193" t="s">
        <v>116</v>
      </c>
      <c r="D36" s="193" t="s">
        <v>117</v>
      </c>
      <c r="E36" s="193" t="s">
        <v>118</v>
      </c>
      <c r="F36" s="217">
        <v>400000</v>
      </c>
      <c r="G36" s="212" t="s">
        <v>17</v>
      </c>
      <c r="H36" s="210">
        <f>_xlfn.XLOOKUP(B36,'OPTIONS LONG LIST'!D:D,'OPTIONS LONG LIST'!P:P)</f>
        <v>0</v>
      </c>
      <c r="I36" s="218" t="str">
        <f>_xlfn.XLOOKUP(B36,'OPTIONS LONG LIST'!D:D, 'OPTIONS LONG LIST'!R:R)</f>
        <v>Cotswold: Cirencester</v>
      </c>
    </row>
    <row r="37" spans="1:9" ht="66.75" customHeight="1">
      <c r="B37" s="247" t="s">
        <v>119</v>
      </c>
      <c r="C37" s="188" t="s">
        <v>120</v>
      </c>
      <c r="D37" s="188" t="s">
        <v>15</v>
      </c>
      <c r="E37" s="188" t="s">
        <v>121</v>
      </c>
      <c r="F37" s="217" t="s">
        <v>122</v>
      </c>
      <c r="G37" s="212" t="s">
        <v>17</v>
      </c>
      <c r="H37" s="210" t="s">
        <v>123</v>
      </c>
      <c r="I37" s="218" t="s">
        <v>124</v>
      </c>
    </row>
    <row r="38" spans="1:9" ht="66.75" customHeight="1">
      <c r="B38" s="247" t="s">
        <v>125</v>
      </c>
      <c r="C38" s="193" t="s">
        <v>126</v>
      </c>
      <c r="D38" s="193" t="s">
        <v>15</v>
      </c>
      <c r="E38" s="193" t="s">
        <v>127</v>
      </c>
      <c r="F38" s="217">
        <v>5000000</v>
      </c>
      <c r="G38" s="215" t="s">
        <v>17</v>
      </c>
      <c r="H38" s="209" t="str">
        <f>_xlfn.XLOOKUP(B38,'OPTIONS LONG LIST'!D:D,'OPTIONS LONG LIST'!P:P)</f>
        <v>LP: Strategic (off-site)</v>
      </c>
      <c r="I38" s="218" t="str">
        <f>_xlfn.XLOOKUP(B38,'OPTIONS LONG LIST'!D:D, 'OPTIONS LONG LIST'!R:R)</f>
        <v>Cotswold: Cirencester</v>
      </c>
    </row>
    <row r="39" spans="1:9" ht="66.75" customHeight="1">
      <c r="B39" s="247" t="s">
        <v>128</v>
      </c>
      <c r="C39" s="193" t="s">
        <v>129</v>
      </c>
      <c r="D39" s="193" t="s">
        <v>15</v>
      </c>
      <c r="E39" s="193" t="s">
        <v>130</v>
      </c>
      <c r="F39" s="217">
        <v>0</v>
      </c>
      <c r="G39" s="210" t="s">
        <v>17</v>
      </c>
      <c r="H39" s="219" t="str">
        <f>_xlfn.XLOOKUP(B39,'OPTIONS LONG LIST'!D:D,'OPTIONS LONG LIST'!P:P)</f>
        <v>LP: Local access</v>
      </c>
      <c r="I39" s="218" t="str">
        <f>_xlfn.XLOOKUP(B39,'OPTIONS LONG LIST'!D:D, 'OPTIONS LONG LIST'!R:R)</f>
        <v>Cotswold: Cirencester</v>
      </c>
    </row>
    <row r="40" spans="1:9" ht="66.75" customHeight="1">
      <c r="B40" s="247" t="s">
        <v>131</v>
      </c>
      <c r="C40" s="193" t="s">
        <v>132</v>
      </c>
      <c r="D40" s="193" t="s">
        <v>15</v>
      </c>
      <c r="E40" s="193" t="s">
        <v>133</v>
      </c>
      <c r="F40" s="217">
        <v>150000</v>
      </c>
      <c r="G40" s="210" t="s">
        <v>17</v>
      </c>
      <c r="H40" s="219" t="str">
        <f>_xlfn.XLOOKUP(B40,'OPTIONS LONG LIST'!D:D,'OPTIONS LONG LIST'!P:P)</f>
        <v>BAU+</v>
      </c>
      <c r="I40" s="218" t="str">
        <f>_xlfn.XLOOKUP(B40,'OPTIONS LONG LIST'!D:D, 'OPTIONS LONG LIST'!R:R)</f>
        <v>Cotswold: Cirencester</v>
      </c>
    </row>
    <row r="41" spans="1:9" ht="66.75" customHeight="1">
      <c r="B41" s="247" t="s">
        <v>134</v>
      </c>
      <c r="C41" s="193" t="s">
        <v>135</v>
      </c>
      <c r="D41" s="193" t="s">
        <v>15</v>
      </c>
      <c r="E41" s="193" t="s">
        <v>136</v>
      </c>
      <c r="F41" s="217">
        <v>0</v>
      </c>
      <c r="G41" s="210" t="s">
        <v>17</v>
      </c>
      <c r="H41" s="219" t="str">
        <f>_xlfn.XLOOKUP(B41,'OPTIONS LONG LIST'!D:D,'OPTIONS LONG LIST'!P:P)</f>
        <v>LP: Strategic (off-site)</v>
      </c>
      <c r="I41" s="218" t="str">
        <f>_xlfn.XLOOKUP(B41,'OPTIONS LONG LIST'!D:D, 'OPTIONS LONG LIST'!R:R)</f>
        <v>Cotswold: Cirencester</v>
      </c>
    </row>
    <row r="42" spans="1:9" ht="66.75" customHeight="1">
      <c r="B42" s="247" t="s">
        <v>137</v>
      </c>
      <c r="C42" s="193" t="s">
        <v>138</v>
      </c>
      <c r="D42" s="193" t="s">
        <v>15</v>
      </c>
      <c r="E42" s="193" t="s">
        <v>139</v>
      </c>
      <c r="F42" s="217">
        <v>150000</v>
      </c>
      <c r="G42" s="210" t="s">
        <v>64</v>
      </c>
      <c r="H42" s="219" t="str">
        <f>_xlfn.XLOOKUP(B42,'OPTIONS LONG LIST'!D:D,'OPTIONS LONG LIST'!P:P)</f>
        <v>LP: On-site</v>
      </c>
      <c r="I42" s="218" t="str">
        <f>_xlfn.XLOOKUP(B42,'OPTIONS LONG LIST'!D:D, 'OPTIONS LONG LIST'!R:R)</f>
        <v>Cotswold: Cirencester</v>
      </c>
    </row>
    <row r="43" spans="1:9" ht="66.75" customHeight="1">
      <c r="B43" s="246" t="s">
        <v>140</v>
      </c>
      <c r="C43" s="193" t="s">
        <v>141</v>
      </c>
      <c r="D43" s="193" t="s">
        <v>142</v>
      </c>
      <c r="E43" s="193" t="s">
        <v>143</v>
      </c>
      <c r="F43" s="217">
        <v>100000</v>
      </c>
      <c r="G43" s="210" t="s">
        <v>17</v>
      </c>
      <c r="H43" s="219" t="str">
        <f>_xlfn.XLOOKUP(B43,'OPTIONS LONG LIST'!D:D,'OPTIONS LONG LIST'!P:P)</f>
        <v>LP: Local access</v>
      </c>
      <c r="I43" s="218" t="str">
        <f>_xlfn.XLOOKUP(B43,'OPTIONS LONG LIST'!D:D, 'OPTIONS LONG LIST'!R:R)</f>
        <v>Cotswold: Cirencester</v>
      </c>
    </row>
    <row r="44" spans="1:9" ht="66.75" customHeight="1">
      <c r="B44" s="247" t="s">
        <v>144</v>
      </c>
      <c r="C44" s="188" t="s">
        <v>145</v>
      </c>
      <c r="D44" s="188" t="s">
        <v>15</v>
      </c>
      <c r="E44" s="188" t="s">
        <v>146</v>
      </c>
      <c r="F44" s="217" t="s">
        <v>147</v>
      </c>
      <c r="G44" s="212" t="s">
        <v>17</v>
      </c>
      <c r="H44" s="210" t="s">
        <v>123</v>
      </c>
      <c r="I44" s="218" t="s">
        <v>124</v>
      </c>
    </row>
    <row r="45" spans="1:9" ht="66.75" customHeight="1">
      <c r="B45" s="247" t="s">
        <v>148</v>
      </c>
      <c r="C45" s="188" t="s">
        <v>149</v>
      </c>
      <c r="D45" s="188" t="s">
        <v>15</v>
      </c>
      <c r="E45" s="188" t="s">
        <v>150</v>
      </c>
      <c r="F45" s="217" t="s">
        <v>122</v>
      </c>
      <c r="G45" s="212" t="s">
        <v>17</v>
      </c>
      <c r="H45" s="210" t="s">
        <v>123</v>
      </c>
      <c r="I45" s="218" t="s">
        <v>124</v>
      </c>
    </row>
    <row r="46" spans="1:9" ht="66.75" customHeight="1">
      <c r="B46" s="247" t="s">
        <v>151</v>
      </c>
      <c r="C46" s="188" t="s">
        <v>152</v>
      </c>
      <c r="D46" s="188" t="s">
        <v>15</v>
      </c>
      <c r="E46" s="188" t="s">
        <v>146</v>
      </c>
      <c r="F46" s="217" t="s">
        <v>147</v>
      </c>
      <c r="G46" s="212" t="s">
        <v>17</v>
      </c>
      <c r="H46" s="210" t="s">
        <v>123</v>
      </c>
      <c r="I46" s="218" t="s">
        <v>153</v>
      </c>
    </row>
    <row r="47" spans="1:9" ht="66.75" customHeight="1">
      <c r="B47" s="247" t="s">
        <v>154</v>
      </c>
      <c r="C47" s="188" t="s">
        <v>155</v>
      </c>
      <c r="D47" s="188" t="s">
        <v>15</v>
      </c>
      <c r="E47" s="188" t="s">
        <v>156</v>
      </c>
      <c r="F47" s="217" t="s">
        <v>157</v>
      </c>
      <c r="G47" s="212" t="s">
        <v>17</v>
      </c>
      <c r="H47" s="210" t="s">
        <v>123</v>
      </c>
      <c r="I47" s="218" t="s">
        <v>124</v>
      </c>
    </row>
    <row r="48" spans="1:9" ht="66.75" customHeight="1">
      <c r="A48" s="237"/>
      <c r="B48" s="247" t="s">
        <v>158</v>
      </c>
      <c r="C48" s="188" t="s">
        <v>159</v>
      </c>
      <c r="D48" s="188" t="s">
        <v>15</v>
      </c>
      <c r="E48" s="188" t="s">
        <v>160</v>
      </c>
      <c r="F48" s="217" t="s">
        <v>157</v>
      </c>
      <c r="G48" s="212" t="s">
        <v>17</v>
      </c>
      <c r="H48" s="210" t="s">
        <v>123</v>
      </c>
      <c r="I48" s="218" t="s">
        <v>124</v>
      </c>
    </row>
    <row r="49" spans="1:9" ht="66.75" customHeight="1">
      <c r="A49" s="237"/>
      <c r="B49" s="247" t="s">
        <v>161</v>
      </c>
      <c r="C49" s="188" t="s">
        <v>162</v>
      </c>
      <c r="D49" s="188" t="s">
        <v>15</v>
      </c>
      <c r="E49" s="188" t="s">
        <v>163</v>
      </c>
      <c r="F49" s="217" t="s">
        <v>157</v>
      </c>
      <c r="G49" s="212" t="s">
        <v>17</v>
      </c>
      <c r="H49" s="210" t="s">
        <v>123</v>
      </c>
      <c r="I49" s="218" t="s">
        <v>124</v>
      </c>
    </row>
    <row r="50" spans="1:9" ht="66.75" customHeight="1">
      <c r="A50" s="237"/>
      <c r="B50" s="247" t="s">
        <v>164</v>
      </c>
      <c r="C50" s="188" t="s">
        <v>165</v>
      </c>
      <c r="D50" s="188" t="s">
        <v>15</v>
      </c>
      <c r="E50" s="188" t="s">
        <v>166</v>
      </c>
      <c r="F50" s="217" t="s">
        <v>157</v>
      </c>
      <c r="G50" s="212" t="s">
        <v>17</v>
      </c>
      <c r="H50" s="210" t="s">
        <v>123</v>
      </c>
      <c r="I50" s="218" t="s">
        <v>124</v>
      </c>
    </row>
    <row r="51" spans="1:9" ht="66.75" customHeight="1">
      <c r="B51" s="246" t="s">
        <v>167</v>
      </c>
      <c r="C51" s="193" t="s">
        <v>104</v>
      </c>
      <c r="D51" s="193" t="s">
        <v>15</v>
      </c>
      <c r="E51" s="193" t="s">
        <v>168</v>
      </c>
      <c r="F51" s="217">
        <v>0</v>
      </c>
      <c r="G51" s="210" t="s">
        <v>17</v>
      </c>
      <c r="H51" s="219" t="str">
        <f>_xlfn.XLOOKUP(B51,'OPTIONS LONG LIST'!D:D,'OPTIONS LONG LIST'!P:P)</f>
        <v>LP: On-site</v>
      </c>
      <c r="I51" s="218" t="str">
        <f>_xlfn.XLOOKUP(B51,'OPTIONS LONG LIST'!D:D, 'OPTIONS LONG LIST'!R:R)</f>
        <v>Cotswold: Down Ampney</v>
      </c>
    </row>
    <row r="52" spans="1:9" ht="66.75" customHeight="1">
      <c r="B52" s="246" t="s">
        <v>169</v>
      </c>
      <c r="C52" s="191" t="s">
        <v>170</v>
      </c>
      <c r="D52" s="193" t="s">
        <v>15</v>
      </c>
      <c r="E52" s="191" t="s">
        <v>171</v>
      </c>
      <c r="F52" s="202">
        <v>900000</v>
      </c>
      <c r="G52" s="203" t="s">
        <v>17</v>
      </c>
      <c r="H52" s="219" t="str">
        <f>_xlfn.XLOOKUP(B52,'OPTIONS LONG LIST'!D:D,'OPTIONS LONG LIST'!P:P)</f>
        <v>LP: Strategic (off-site)</v>
      </c>
      <c r="I52" s="218" t="str">
        <f>_xlfn.XLOOKUP(B52,'OPTIONS LONG LIST'!D:D, 'OPTIONS LONG LIST'!R:R)</f>
        <v>Cotswold: Down Ampney</v>
      </c>
    </row>
    <row r="53" spans="1:9" ht="66.75" customHeight="1">
      <c r="B53" s="246" t="s">
        <v>172</v>
      </c>
      <c r="C53" s="191" t="s">
        <v>173</v>
      </c>
      <c r="D53" s="193" t="s">
        <v>44</v>
      </c>
      <c r="E53" s="191" t="s">
        <v>174</v>
      </c>
      <c r="F53" s="202">
        <v>1750000</v>
      </c>
      <c r="G53" s="204" t="s">
        <v>17</v>
      </c>
      <c r="H53" s="220" t="str">
        <f>_xlfn.XLOOKUP(B53,'OPTIONS LONG LIST'!D:D,'OPTIONS LONG LIST'!P:P)</f>
        <v>LP: Strategic (off-site)</v>
      </c>
      <c r="I53" s="218" t="str">
        <f>_xlfn.XLOOKUP(B53,'OPTIONS LONG LIST'!D:D, 'OPTIONS LONG LIST'!R:R)</f>
        <v>Cotswold: Down Ampney</v>
      </c>
    </row>
    <row r="54" spans="1:9" ht="66.75" customHeight="1">
      <c r="B54" s="246" t="s">
        <v>175</v>
      </c>
      <c r="C54" s="191" t="s">
        <v>176</v>
      </c>
      <c r="D54" s="193" t="s">
        <v>44</v>
      </c>
      <c r="E54" s="191" t="s">
        <v>177</v>
      </c>
      <c r="F54" s="202">
        <v>1500000</v>
      </c>
      <c r="G54" s="203" t="s">
        <v>17</v>
      </c>
      <c r="H54" s="219" t="str">
        <f>_xlfn.XLOOKUP(B54,'OPTIONS LONG LIST'!D:D,'OPTIONS LONG LIST'!P:P)</f>
        <v>LP: Strategic (off-site)</v>
      </c>
      <c r="I54" s="218" t="str">
        <f>_xlfn.XLOOKUP(B54,'OPTIONS LONG LIST'!D:D, 'OPTIONS LONG LIST'!R:R)</f>
        <v>Cotswold: Down Ampney</v>
      </c>
    </row>
    <row r="55" spans="1:9" ht="66.75" customHeight="1">
      <c r="B55" s="246" t="s">
        <v>178</v>
      </c>
      <c r="C55" s="191" t="s">
        <v>179</v>
      </c>
      <c r="D55" s="191" t="s">
        <v>15</v>
      </c>
      <c r="E55" s="191" t="s">
        <v>180</v>
      </c>
      <c r="F55" s="202">
        <v>1000000</v>
      </c>
      <c r="G55" s="203" t="s">
        <v>17</v>
      </c>
      <c r="H55" s="219" t="str">
        <f>_xlfn.XLOOKUP(B55,'OPTIONS LONG LIST'!D:D,'OPTIONS LONG LIST'!P:P)</f>
        <v>LP: Strategic (off-site)</v>
      </c>
      <c r="I55" s="218" t="str">
        <f>_xlfn.XLOOKUP(B55,'OPTIONS LONG LIST'!D:D, 'OPTIONS LONG LIST'!R:R)</f>
        <v>Cotswold: Down Ampney</v>
      </c>
    </row>
    <row r="56" spans="1:9" ht="66.75" customHeight="1">
      <c r="B56" s="246" t="s">
        <v>181</v>
      </c>
      <c r="C56" s="191" t="s">
        <v>182</v>
      </c>
      <c r="D56" s="191" t="s">
        <v>73</v>
      </c>
      <c r="E56" s="191" t="s">
        <v>183</v>
      </c>
      <c r="F56" s="202">
        <v>3500000</v>
      </c>
      <c r="G56" s="203" t="s">
        <v>17</v>
      </c>
      <c r="H56" s="219" t="str">
        <f>_xlfn.XLOOKUP(B56,'OPTIONS LONG LIST'!D:D,'OPTIONS LONG LIST'!P:P)</f>
        <v>LP: Strategic (off-site)</v>
      </c>
      <c r="I56" s="218" t="str">
        <f>_xlfn.XLOOKUP(B56,'OPTIONS LONG LIST'!D:D, 'OPTIONS LONG LIST'!R:R)</f>
        <v>Cotswold: Down Ampney</v>
      </c>
    </row>
    <row r="57" spans="1:9" ht="66.75" customHeight="1">
      <c r="B57" s="246" t="s">
        <v>184</v>
      </c>
      <c r="C57" s="191" t="s">
        <v>185</v>
      </c>
      <c r="D57" s="191" t="s">
        <v>15</v>
      </c>
      <c r="E57" s="191" t="s">
        <v>186</v>
      </c>
      <c r="F57" s="202">
        <v>75000</v>
      </c>
      <c r="G57" s="203" t="s">
        <v>64</v>
      </c>
      <c r="H57" s="219" t="str">
        <f>_xlfn.XLOOKUP(B57,'OPTIONS LONG LIST'!D:D,'OPTIONS LONG LIST'!P:P)</f>
        <v>LP: Strategic (off-site)</v>
      </c>
      <c r="I57" s="218" t="str">
        <f>_xlfn.XLOOKUP(B57,'OPTIONS LONG LIST'!D:D, 'OPTIONS LONG LIST'!R:R)</f>
        <v>Cotswold: Down Ampney</v>
      </c>
    </row>
    <row r="58" spans="1:9" ht="66.75" customHeight="1">
      <c r="B58" s="246" t="s">
        <v>521</v>
      </c>
      <c r="C58" s="109" t="s">
        <v>522</v>
      </c>
      <c r="D58" s="109" t="s">
        <v>44</v>
      </c>
      <c r="E58" s="109" t="s">
        <v>523</v>
      </c>
      <c r="F58" s="178">
        <v>500000</v>
      </c>
      <c r="G58" s="203" t="s">
        <v>17</v>
      </c>
      <c r="H58" s="219" t="str">
        <f>_xlfn.XLOOKUP(B58,'OPTIONS LONG LIST'!D:D,'OPTIONS LONG LIST'!P:P)</f>
        <v>LP: Strategic (off-site)</v>
      </c>
      <c r="I58" s="218" t="str">
        <f>_xlfn.XLOOKUP(B58,'OPTIONS LONG LIST'!D:D, 'OPTIONS LONG LIST'!R:R)</f>
        <v>Cotswold: Down Ampney</v>
      </c>
    </row>
    <row r="59" spans="1:9" ht="66.75" customHeight="1">
      <c r="B59" s="247" t="s">
        <v>187</v>
      </c>
      <c r="C59" s="188" t="s">
        <v>104</v>
      </c>
      <c r="D59" s="188" t="s">
        <v>15</v>
      </c>
      <c r="E59" s="188" t="s">
        <v>188</v>
      </c>
      <c r="F59" s="217">
        <v>0</v>
      </c>
      <c r="G59" s="210" t="s">
        <v>17</v>
      </c>
      <c r="H59" s="220" t="str">
        <f>_xlfn.XLOOKUP(B59,'OPTIONS LONG LIST'!D:D,'OPTIONS LONG LIST'!P:P)</f>
        <v>LP: On-site</v>
      </c>
      <c r="I59" s="218" t="str">
        <f>_xlfn.XLOOKUP(B59,'OPTIONS LONG LIST'!D:D, 'OPTIONS LONG LIST'!R:R)</f>
        <v>Cotswold: Driffield Junction Development</v>
      </c>
    </row>
    <row r="60" spans="1:9" ht="66.75" customHeight="1">
      <c r="B60" s="247" t="s">
        <v>189</v>
      </c>
      <c r="C60" s="188" t="s">
        <v>190</v>
      </c>
      <c r="D60" s="188" t="s">
        <v>15</v>
      </c>
      <c r="E60" s="188" t="s">
        <v>191</v>
      </c>
      <c r="F60" s="217">
        <v>200000</v>
      </c>
      <c r="G60" s="212" t="s">
        <v>17</v>
      </c>
      <c r="H60" s="219" t="str">
        <f>_xlfn.XLOOKUP(B60,'OPTIONS LONG LIST'!D:D,'OPTIONS LONG LIST'!P:P)</f>
        <v>LP: Strategic (off-site)</v>
      </c>
      <c r="I60" s="218" t="str">
        <f>_xlfn.XLOOKUP(B60,'OPTIONS LONG LIST'!D:D, 'OPTIONS LONG LIST'!R:R)</f>
        <v>Cotswold: Driffield Junction Development</v>
      </c>
    </row>
    <row r="61" spans="1:9" ht="66.75" customHeight="1">
      <c r="B61" s="247" t="s">
        <v>192</v>
      </c>
      <c r="C61" s="189" t="s">
        <v>193</v>
      </c>
      <c r="D61" s="189" t="s">
        <v>15</v>
      </c>
      <c r="E61" s="189" t="s">
        <v>194</v>
      </c>
      <c r="F61" s="178">
        <v>5500000</v>
      </c>
      <c r="G61" s="208" t="s">
        <v>17</v>
      </c>
      <c r="H61" s="219" t="str">
        <f>_xlfn.XLOOKUP(B61,'OPTIONS LONG LIST'!D:D,'OPTIONS LONG LIST'!P:P)</f>
        <v>LP: Strategic (off-site)</v>
      </c>
      <c r="I61" s="218" t="str">
        <f>_xlfn.XLOOKUP(B61,'OPTIONS LONG LIST'!D:D, 'OPTIONS LONG LIST'!R:R)</f>
        <v>Cotswold: Driffield Junction Development</v>
      </c>
    </row>
    <row r="62" spans="1:9" ht="66.75" customHeight="1">
      <c r="B62" s="247" t="s">
        <v>195</v>
      </c>
      <c r="C62" s="189" t="s">
        <v>196</v>
      </c>
      <c r="D62" s="188" t="s">
        <v>15</v>
      </c>
      <c r="E62" s="189" t="s">
        <v>197</v>
      </c>
      <c r="F62" s="217">
        <v>1500000</v>
      </c>
      <c r="G62" s="212" t="s">
        <v>17</v>
      </c>
      <c r="H62" s="219" t="str">
        <f>_xlfn.XLOOKUP(B62,'OPTIONS LONG LIST'!D:D,'OPTIONS LONG LIST'!P:P)</f>
        <v>LP: Strategic (off-site)</v>
      </c>
      <c r="I62" s="218" t="str">
        <f>_xlfn.XLOOKUP(B62,'OPTIONS LONG LIST'!D:D, 'OPTIONS LONG LIST'!R:R)</f>
        <v>Cotswold: Driffield Junction Development</v>
      </c>
    </row>
    <row r="63" spans="1:9" ht="66.75" customHeight="1">
      <c r="B63" s="247" t="s">
        <v>198</v>
      </c>
      <c r="C63" s="189" t="s">
        <v>199</v>
      </c>
      <c r="D63" s="188" t="s">
        <v>44</v>
      </c>
      <c r="E63" s="189" t="s">
        <v>200</v>
      </c>
      <c r="F63" s="202">
        <v>0</v>
      </c>
      <c r="G63" s="207" t="s">
        <v>17</v>
      </c>
      <c r="H63" s="219" t="str">
        <f>_xlfn.XLOOKUP(B63,'OPTIONS LONG LIST'!D:D,'OPTIONS LONG LIST'!P:P)</f>
        <v>LP: Local access</v>
      </c>
      <c r="I63" s="218" t="str">
        <f>_xlfn.XLOOKUP(B63,'OPTIONS LONG LIST'!D:D, 'OPTIONS LONG LIST'!R:R)</f>
        <v>Cotswold: Driffield Junction Development</v>
      </c>
    </row>
    <row r="64" spans="1:9" ht="66.75" customHeight="1">
      <c r="B64" s="247" t="s">
        <v>201</v>
      </c>
      <c r="C64" s="189" t="s">
        <v>202</v>
      </c>
      <c r="D64" s="189" t="s">
        <v>15</v>
      </c>
      <c r="E64" s="189" t="s">
        <v>203</v>
      </c>
      <c r="F64" s="202">
        <v>750000</v>
      </c>
      <c r="G64" s="203" t="s">
        <v>17</v>
      </c>
      <c r="H64" s="219" t="str">
        <f>_xlfn.XLOOKUP(B64,'OPTIONS LONG LIST'!D:D,'OPTIONS LONG LIST'!P:P)</f>
        <v>LP: Strategic (off-site)</v>
      </c>
      <c r="I64" s="218" t="str">
        <f>_xlfn.XLOOKUP(B64,'OPTIONS LONG LIST'!D:D, 'OPTIONS LONG LIST'!R:R)</f>
        <v>Cotswold: Driffield Junction Development</v>
      </c>
    </row>
    <row r="65" spans="2:9" ht="66.75" customHeight="1">
      <c r="B65" s="247" t="s">
        <v>204</v>
      </c>
      <c r="C65" s="189" t="s">
        <v>205</v>
      </c>
      <c r="D65" s="189" t="s">
        <v>15</v>
      </c>
      <c r="E65" s="189" t="s">
        <v>206</v>
      </c>
      <c r="F65" s="202">
        <v>0</v>
      </c>
      <c r="G65" s="203" t="s">
        <v>17</v>
      </c>
      <c r="H65" s="219" t="str">
        <f>_xlfn.XLOOKUP(B65,'OPTIONS LONG LIST'!D:D,'OPTIONS LONG LIST'!P:P)</f>
        <v>LP: On-site</v>
      </c>
      <c r="I65" s="218" t="str">
        <f>_xlfn.XLOOKUP(B65,'OPTIONS LONG LIST'!D:D, 'OPTIONS LONG LIST'!R:R)</f>
        <v>Cotswold: Driffield Junction Development</v>
      </c>
    </row>
    <row r="66" spans="2:9" ht="66.75" customHeight="1">
      <c r="B66" s="247" t="s">
        <v>207</v>
      </c>
      <c r="C66" s="188" t="s">
        <v>208</v>
      </c>
      <c r="D66" s="188" t="s">
        <v>15</v>
      </c>
      <c r="E66" s="188" t="s">
        <v>209</v>
      </c>
      <c r="F66" s="217">
        <v>250000</v>
      </c>
      <c r="G66" s="212" t="s">
        <v>17</v>
      </c>
      <c r="H66" s="210" t="s">
        <v>123</v>
      </c>
      <c r="I66" s="218" t="s">
        <v>210</v>
      </c>
    </row>
    <row r="67" spans="2:9" ht="66.75" customHeight="1">
      <c r="B67" s="246" t="s">
        <v>211</v>
      </c>
      <c r="C67" s="189" t="s">
        <v>212</v>
      </c>
      <c r="D67" s="189" t="s">
        <v>15</v>
      </c>
      <c r="E67" s="189" t="s">
        <v>213</v>
      </c>
      <c r="F67" s="217">
        <v>0</v>
      </c>
      <c r="G67" s="210" t="s">
        <v>17</v>
      </c>
      <c r="H67" s="220" t="str">
        <f>_xlfn.XLOOKUP(B67,'OPTIONS LONG LIST'!D:D,'OPTIONS LONG LIST'!P:P)</f>
        <v>LP: On-site</v>
      </c>
      <c r="I67" s="218" t="str">
        <f>_xlfn.XLOOKUP(B67,'OPTIONS LONG LIST'!D:D, 'OPTIONS LONG LIST'!R:R)</f>
        <v>Cotswold: Fairford</v>
      </c>
    </row>
    <row r="68" spans="2:9" ht="66.75" customHeight="1">
      <c r="B68" s="246" t="s">
        <v>214</v>
      </c>
      <c r="C68" s="188" t="s">
        <v>215</v>
      </c>
      <c r="D68" s="189" t="s">
        <v>15</v>
      </c>
      <c r="E68" s="188" t="s">
        <v>216</v>
      </c>
      <c r="F68" s="217">
        <v>0</v>
      </c>
      <c r="G68" s="212" t="s">
        <v>17</v>
      </c>
      <c r="H68" s="209" t="str">
        <f>_xlfn.XLOOKUP(B68,'OPTIONS LONG LIST'!D:D,'OPTIONS LONG LIST'!P:P)</f>
        <v>LP: Local access</v>
      </c>
      <c r="I68" s="218" t="str">
        <f>_xlfn.XLOOKUP(B68,'OPTIONS LONG LIST'!D:D, 'OPTIONS LONG LIST'!R:R)</f>
        <v>Cotswold: Fairford</v>
      </c>
    </row>
    <row r="69" spans="2:9" ht="66.75" customHeight="1">
      <c r="B69" s="246" t="s">
        <v>217</v>
      </c>
      <c r="C69" s="188" t="s">
        <v>218</v>
      </c>
      <c r="D69" s="189" t="s">
        <v>15</v>
      </c>
      <c r="E69" s="188" t="s">
        <v>219</v>
      </c>
      <c r="F69" s="217">
        <v>2000000</v>
      </c>
      <c r="G69" s="212" t="s">
        <v>17</v>
      </c>
      <c r="H69" s="219" t="str">
        <f>_xlfn.XLOOKUP(B69,'OPTIONS LONG LIST'!D:D,'OPTIONS LONG LIST'!P:P)</f>
        <v>LP: Local access</v>
      </c>
      <c r="I69" s="218" t="str">
        <f>_xlfn.XLOOKUP(B69,'OPTIONS LONG LIST'!D:D, 'OPTIONS LONG LIST'!R:R)</f>
        <v>Cotswold: Fairford</v>
      </c>
    </row>
    <row r="70" spans="2:9" ht="66.75" customHeight="1">
      <c r="B70" s="246" t="s">
        <v>220</v>
      </c>
      <c r="C70" s="188" t="s">
        <v>221</v>
      </c>
      <c r="D70" s="189" t="s">
        <v>15</v>
      </c>
      <c r="E70" s="188" t="s">
        <v>222</v>
      </c>
      <c r="F70" s="217">
        <v>0</v>
      </c>
      <c r="G70" s="212" t="s">
        <v>17</v>
      </c>
      <c r="H70" s="219" t="str">
        <f>_xlfn.XLOOKUP(B70,'OPTIONS LONG LIST'!D:D,'OPTIONS LONG LIST'!P:P)</f>
        <v>LP: On-site</v>
      </c>
      <c r="I70" s="218" t="str">
        <f>_xlfn.XLOOKUP(B70,'OPTIONS LONG LIST'!D:D, 'OPTIONS LONG LIST'!R:R)</f>
        <v>Cotswold: Fairford</v>
      </c>
    </row>
    <row r="71" spans="2:9" ht="66.75" customHeight="1">
      <c r="B71" s="246" t="s">
        <v>223</v>
      </c>
      <c r="C71" s="188" t="s">
        <v>224</v>
      </c>
      <c r="D71" s="189" t="s">
        <v>15</v>
      </c>
      <c r="E71" s="188" t="s">
        <v>225</v>
      </c>
      <c r="F71" s="217">
        <v>380000</v>
      </c>
      <c r="G71" s="215" t="s">
        <v>17</v>
      </c>
      <c r="H71" s="219" t="str">
        <f>_xlfn.XLOOKUP(B71,'OPTIONS LONG LIST'!D:D,'OPTIONS LONG LIST'!P:P)</f>
        <v>LP: Local access</v>
      </c>
      <c r="I71" s="218" t="str">
        <f>_xlfn.XLOOKUP(B71,'OPTIONS LONG LIST'!D:D, 'OPTIONS LONG LIST'!R:R)</f>
        <v>Cotswold: Fairford</v>
      </c>
    </row>
    <row r="72" spans="2:9" ht="66.75" customHeight="1">
      <c r="B72" s="246" t="s">
        <v>226</v>
      </c>
      <c r="C72" s="188" t="s">
        <v>227</v>
      </c>
      <c r="D72" s="189" t="s">
        <v>15</v>
      </c>
      <c r="E72" s="188" t="s">
        <v>228</v>
      </c>
      <c r="F72" s="217">
        <v>620000</v>
      </c>
      <c r="G72" s="210" t="s">
        <v>17</v>
      </c>
      <c r="H72" s="219" t="str">
        <f>_xlfn.XLOOKUP(B72,'OPTIONS LONG LIST'!D:D,'OPTIONS LONG LIST'!P:P)</f>
        <v>LP: Local access</v>
      </c>
      <c r="I72" s="218" t="str">
        <f>_xlfn.XLOOKUP(B72,'OPTIONS LONG LIST'!D:D, 'OPTIONS LONG LIST'!R:R)</f>
        <v>Cotswold: Fairford</v>
      </c>
    </row>
    <row r="73" spans="2:9" ht="66.75" customHeight="1">
      <c r="B73" s="246" t="s">
        <v>229</v>
      </c>
      <c r="C73" s="188" t="s">
        <v>230</v>
      </c>
      <c r="D73" s="189" t="s">
        <v>15</v>
      </c>
      <c r="E73" s="188" t="s">
        <v>231</v>
      </c>
      <c r="F73" s="217">
        <v>0</v>
      </c>
      <c r="G73" s="210" t="s">
        <v>17</v>
      </c>
      <c r="H73" s="219" t="str">
        <f>_xlfn.XLOOKUP(B73,'OPTIONS LONG LIST'!D:D,'OPTIONS LONG LIST'!P:P)</f>
        <v>LP: Local access</v>
      </c>
      <c r="I73" s="218" t="str">
        <f>_xlfn.XLOOKUP(B73,'OPTIONS LONG LIST'!D:D, 'OPTIONS LONG LIST'!R:R)</f>
        <v>Cotswold: Fairford</v>
      </c>
    </row>
    <row r="74" spans="2:9" ht="66.75" customHeight="1">
      <c r="B74" s="246" t="s">
        <v>232</v>
      </c>
      <c r="C74" s="188" t="s">
        <v>233</v>
      </c>
      <c r="D74" s="189" t="s">
        <v>15</v>
      </c>
      <c r="E74" s="188" t="s">
        <v>234</v>
      </c>
      <c r="F74" s="217">
        <v>140000</v>
      </c>
      <c r="G74" s="210" t="s">
        <v>17</v>
      </c>
      <c r="H74" s="219" t="str">
        <f>_xlfn.XLOOKUP(B74,'OPTIONS LONG LIST'!D:D,'OPTIONS LONG LIST'!P:P)</f>
        <v>LP: Local access</v>
      </c>
      <c r="I74" s="218" t="str">
        <f>_xlfn.XLOOKUP(B74,'OPTIONS LONG LIST'!D:D, 'OPTIONS LONG LIST'!R:R)</f>
        <v>Cotswold: Fairford</v>
      </c>
    </row>
    <row r="75" spans="2:9" ht="66.75" customHeight="1">
      <c r="B75" s="246" t="s">
        <v>235</v>
      </c>
      <c r="C75" s="188" t="s">
        <v>236</v>
      </c>
      <c r="D75" s="189" t="s">
        <v>15</v>
      </c>
      <c r="E75" s="188" t="s">
        <v>237</v>
      </c>
      <c r="F75" s="217">
        <v>0</v>
      </c>
      <c r="G75" s="210" t="s">
        <v>17</v>
      </c>
      <c r="H75" s="220" t="str">
        <f>_xlfn.XLOOKUP(B75,'OPTIONS LONG LIST'!D:D,'OPTIONS LONG LIST'!P:P)</f>
        <v>LP: Local access</v>
      </c>
      <c r="I75" s="218" t="str">
        <f>_xlfn.XLOOKUP(B75,'OPTIONS LONG LIST'!D:D, 'OPTIONS LONG LIST'!R:R)</f>
        <v>Cotswold: Fairford</v>
      </c>
    </row>
    <row r="76" spans="2:9" ht="66.75" customHeight="1">
      <c r="B76" s="246" t="s">
        <v>238</v>
      </c>
      <c r="C76" s="188" t="s">
        <v>239</v>
      </c>
      <c r="D76" s="189" t="s">
        <v>15</v>
      </c>
      <c r="E76" s="188" t="s">
        <v>180</v>
      </c>
      <c r="F76" s="217">
        <v>350000</v>
      </c>
      <c r="G76" s="212" t="s">
        <v>17</v>
      </c>
      <c r="H76" s="219" t="str">
        <f>_xlfn.XLOOKUP(B76,'OPTIONS LONG LIST'!D:D,'OPTIONS LONG LIST'!P:P)</f>
        <v>LP: Strategic (off-site)</v>
      </c>
      <c r="I76" s="218" t="str">
        <f>_xlfn.XLOOKUP(B76,'OPTIONS LONG LIST'!D:D, 'OPTIONS LONG LIST'!R:R)</f>
        <v>Cotswold: Fairford</v>
      </c>
    </row>
    <row r="77" spans="2:9" ht="66.75" customHeight="1">
      <c r="B77" s="246" t="s">
        <v>240</v>
      </c>
      <c r="C77" s="188" t="s">
        <v>138</v>
      </c>
      <c r="D77" s="188" t="s">
        <v>15</v>
      </c>
      <c r="E77" s="188" t="s">
        <v>186</v>
      </c>
      <c r="F77" s="217">
        <v>150000</v>
      </c>
      <c r="G77" s="215" t="s">
        <v>17</v>
      </c>
      <c r="H77" s="219" t="str">
        <f>_xlfn.XLOOKUP(B77,'OPTIONS LONG LIST'!D:D,'OPTIONS LONG LIST'!P:P)</f>
        <v>LP: On-site</v>
      </c>
      <c r="I77" s="218" t="str">
        <f>_xlfn.XLOOKUP(B77,'OPTIONS LONG LIST'!D:D, 'OPTIONS LONG LIST'!R:R)</f>
        <v>Cotswold: Fairford</v>
      </c>
    </row>
    <row r="78" spans="2:9" ht="66.75" customHeight="1">
      <c r="B78" s="246" t="s">
        <v>241</v>
      </c>
      <c r="C78" s="188" t="s">
        <v>242</v>
      </c>
      <c r="D78" s="188" t="s">
        <v>15</v>
      </c>
      <c r="E78" s="188" t="s">
        <v>243</v>
      </c>
      <c r="F78" s="217">
        <v>800000</v>
      </c>
      <c r="G78" s="210" t="s">
        <v>64</v>
      </c>
      <c r="H78" s="219" t="str">
        <f>_xlfn.XLOOKUP(B78,'OPTIONS LONG LIST'!D:D,'OPTIONS LONG LIST'!P:P)</f>
        <v>LP: Strategic (off-site)</v>
      </c>
      <c r="I78" s="218" t="str">
        <f>_xlfn.XLOOKUP(B78,'OPTIONS LONG LIST'!D:D, 'OPTIONS LONG LIST'!R:R)</f>
        <v>Cotswold: Fairford</v>
      </c>
    </row>
    <row r="79" spans="2:9" ht="66.75" customHeight="1">
      <c r="B79" s="247" t="s">
        <v>244</v>
      </c>
      <c r="C79" s="189" t="s">
        <v>245</v>
      </c>
      <c r="D79" s="189" t="s">
        <v>15</v>
      </c>
      <c r="E79" s="189" t="s">
        <v>246</v>
      </c>
      <c r="F79" s="217">
        <v>0</v>
      </c>
      <c r="G79" s="203" t="s">
        <v>17</v>
      </c>
      <c r="H79" s="220" t="str">
        <f>_xlfn.XLOOKUP(B79,'OPTIONS LONG LIST'!D:D,'OPTIONS LONG LIST'!P:P)</f>
        <v>LP: Strategic (off-site)</v>
      </c>
      <c r="I79" s="218" t="str">
        <f>_xlfn.XLOOKUP(B79,'OPTIONS LONG LIST'!D:D, 'OPTIONS LONG LIST'!R:R)</f>
        <v>Cotswold: Kemble</v>
      </c>
    </row>
    <row r="80" spans="2:9" ht="66.75" customHeight="1">
      <c r="B80" s="247" t="s">
        <v>247</v>
      </c>
      <c r="C80" s="188" t="s">
        <v>248</v>
      </c>
      <c r="D80" s="189" t="s">
        <v>15</v>
      </c>
      <c r="E80" s="188" t="s">
        <v>249</v>
      </c>
      <c r="F80" s="217">
        <v>0</v>
      </c>
      <c r="G80" s="212" t="s">
        <v>17</v>
      </c>
      <c r="H80" s="219" t="str">
        <f>_xlfn.XLOOKUP(B80,'OPTIONS LONG LIST'!D:D,'OPTIONS LONG LIST'!P:P)</f>
        <v>LP: Local access</v>
      </c>
      <c r="I80" s="218" t="str">
        <f>_xlfn.XLOOKUP(B80,'OPTIONS LONG LIST'!D:D, 'OPTIONS LONG LIST'!R:R)</f>
        <v>Cotswold: Kemble</v>
      </c>
    </row>
    <row r="81" spans="1:9" ht="66.75" customHeight="1">
      <c r="B81" s="247" t="s">
        <v>250</v>
      </c>
      <c r="C81" s="189" t="s">
        <v>251</v>
      </c>
      <c r="D81" s="189" t="s">
        <v>15</v>
      </c>
      <c r="E81" s="189" t="s">
        <v>252</v>
      </c>
      <c r="F81" s="202">
        <v>250000</v>
      </c>
      <c r="G81" s="208" t="s">
        <v>17</v>
      </c>
      <c r="H81" s="219" t="str">
        <f>_xlfn.XLOOKUP(B81,'OPTIONS LONG LIST'!D:D,'OPTIONS LONG LIST'!P:P)</f>
        <v>LP: Local access</v>
      </c>
      <c r="I81" s="218" t="str">
        <f>_xlfn.XLOOKUP(B81,'OPTIONS LONG LIST'!D:D, 'OPTIONS LONG LIST'!R:R)</f>
        <v>Cotswold: Kemble</v>
      </c>
    </row>
    <row r="82" spans="1:9" ht="66.75" customHeight="1">
      <c r="B82" s="247" t="s">
        <v>253</v>
      </c>
      <c r="C82" s="189" t="s">
        <v>254</v>
      </c>
      <c r="D82" s="189" t="s">
        <v>15</v>
      </c>
      <c r="E82" s="189" t="s">
        <v>255</v>
      </c>
      <c r="F82" s="202">
        <v>100000</v>
      </c>
      <c r="G82" s="207" t="s">
        <v>17</v>
      </c>
      <c r="H82" s="219" t="str">
        <f>_xlfn.XLOOKUP(B82,'OPTIONS LONG LIST'!D:D,'OPTIONS LONG LIST'!P:P)</f>
        <v>LP: Strategic (off-site)</v>
      </c>
      <c r="I82" s="218" t="str">
        <f>_xlfn.XLOOKUP(B82,'OPTIONS LONG LIST'!D:D, 'OPTIONS LONG LIST'!R:R)</f>
        <v>Cotswold: Kemble</v>
      </c>
    </row>
    <row r="83" spans="1:9" ht="66.75" customHeight="1">
      <c r="B83" s="247" t="s">
        <v>256</v>
      </c>
      <c r="C83" s="189" t="s">
        <v>257</v>
      </c>
      <c r="D83" s="189" t="s">
        <v>15</v>
      </c>
      <c r="E83" s="189" t="s">
        <v>258</v>
      </c>
      <c r="F83" s="202">
        <v>120000</v>
      </c>
      <c r="G83" s="203" t="s">
        <v>17</v>
      </c>
      <c r="H83" s="220" t="str">
        <f>_xlfn.XLOOKUP(B83,'OPTIONS LONG LIST'!D:D,'OPTIONS LONG LIST'!P:P)</f>
        <v>LP: Strategic (off-site)</v>
      </c>
      <c r="I83" s="218" t="str">
        <f>_xlfn.XLOOKUP(B83,'OPTIONS LONG LIST'!D:D, 'OPTIONS LONG LIST'!R:R)</f>
        <v>Cotswold: Kemble</v>
      </c>
    </row>
    <row r="84" spans="1:9" ht="66.75" customHeight="1">
      <c r="B84" s="247" t="s">
        <v>259</v>
      </c>
      <c r="C84" s="189" t="s">
        <v>260</v>
      </c>
      <c r="D84" s="189" t="s">
        <v>261</v>
      </c>
      <c r="E84" s="188" t="s">
        <v>262</v>
      </c>
      <c r="F84" s="217">
        <v>2500000</v>
      </c>
      <c r="G84" s="212" t="s">
        <v>17</v>
      </c>
      <c r="H84" s="210" t="str">
        <f>_xlfn.XLOOKUP(B84,'OPTIONS LONG LIST'!D:D,'OPTIONS LONG LIST'!P:P)</f>
        <v>LP: Strategic (off-site)</v>
      </c>
      <c r="I84" s="218" t="str">
        <f>_xlfn.XLOOKUP(B84,'OPTIONS LONG LIST'!D:D, 'OPTIONS LONG LIST'!R:R)</f>
        <v>Cotswold: Kemble</v>
      </c>
    </row>
    <row r="85" spans="1:9" ht="90" customHeight="1">
      <c r="B85" s="247" t="s">
        <v>263</v>
      </c>
      <c r="C85" s="189" t="s">
        <v>264</v>
      </c>
      <c r="D85" s="188" t="s">
        <v>15</v>
      </c>
      <c r="E85" s="188" t="s">
        <v>265</v>
      </c>
      <c r="F85" s="217">
        <v>10000</v>
      </c>
      <c r="G85" s="212" t="s">
        <v>17</v>
      </c>
      <c r="H85" s="210"/>
      <c r="I85" s="218" t="str">
        <f>_xlfn.XLOOKUP(B85,'OPTIONS LONG LIST'!D:D, 'OPTIONS LONG LIST'!R:R)</f>
        <v>Cotswold: Kemble</v>
      </c>
    </row>
    <row r="86" spans="1:9" ht="66.75" customHeight="1">
      <c r="B86" s="247" t="s">
        <v>266</v>
      </c>
      <c r="C86" s="188" t="s">
        <v>267</v>
      </c>
      <c r="D86" s="188" t="s">
        <v>15</v>
      </c>
      <c r="E86" s="188" t="s">
        <v>268</v>
      </c>
      <c r="F86" s="217" t="s">
        <v>269</v>
      </c>
      <c r="G86" s="212" t="s">
        <v>17</v>
      </c>
      <c r="H86" s="210" t="s">
        <v>123</v>
      </c>
      <c r="I86" s="218"/>
    </row>
    <row r="87" spans="1:9" ht="66.75" customHeight="1">
      <c r="B87" s="247" t="s">
        <v>270</v>
      </c>
      <c r="C87" s="188" t="s">
        <v>271</v>
      </c>
      <c r="D87" s="188" t="s">
        <v>15</v>
      </c>
      <c r="E87" s="188" t="s">
        <v>272</v>
      </c>
      <c r="F87" s="217">
        <v>150000</v>
      </c>
      <c r="G87" s="212" t="s">
        <v>17</v>
      </c>
      <c r="H87" s="210" t="str">
        <f>_xlfn.XLOOKUP(B87,'OPTIONS LONG LIST'!D:D,'OPTIONS LONG LIST'!P:P)</f>
        <v>Proposed</v>
      </c>
      <c r="I87" s="218" t="str">
        <f>_xlfn.XLOOKUP(B87,'OPTIONS LONG LIST'!D:D, 'OPTIONS LONG LIST'!R:R)</f>
        <v>Cotswold: Kemble</v>
      </c>
    </row>
    <row r="88" spans="1:9" ht="66.75" customHeight="1">
      <c r="B88" s="247" t="s">
        <v>273</v>
      </c>
      <c r="C88" s="188" t="s">
        <v>274</v>
      </c>
      <c r="D88" s="188" t="s">
        <v>44</v>
      </c>
      <c r="E88" s="188" t="s">
        <v>275</v>
      </c>
      <c r="F88" s="217">
        <v>150000</v>
      </c>
      <c r="G88" s="212" t="s">
        <v>64</v>
      </c>
      <c r="H88" s="210" t="str">
        <f>_xlfn.XLOOKUP(B88,'OPTIONS LONG LIST'!D:D,'OPTIONS LONG LIST'!P:P)</f>
        <v>Proposed</v>
      </c>
      <c r="I88" s="226" t="str">
        <f>_xlfn.XLOOKUP(B88,'OPTIONS LONG LIST'!D:D, 'OPTIONS LONG LIST'!R:R)</f>
        <v>Cotswold: Kemble</v>
      </c>
    </row>
    <row r="89" spans="1:9" ht="66.75" customHeight="1">
      <c r="A89" s="238"/>
      <c r="B89" s="247" t="s">
        <v>276</v>
      </c>
      <c r="C89" s="239" t="s">
        <v>277</v>
      </c>
      <c r="D89" s="239" t="s">
        <v>15</v>
      </c>
      <c r="E89" s="239" t="s">
        <v>278</v>
      </c>
      <c r="F89" s="240" t="s">
        <v>122</v>
      </c>
      <c r="G89" s="241" t="s">
        <v>64</v>
      </c>
      <c r="H89" s="242" t="s">
        <v>123</v>
      </c>
      <c r="I89" s="243" t="s">
        <v>279</v>
      </c>
    </row>
    <row r="90" spans="1:9" ht="66.75" customHeight="1">
      <c r="A90" s="238"/>
      <c r="B90" s="247" t="s">
        <v>280</v>
      </c>
      <c r="C90" s="239" t="s">
        <v>281</v>
      </c>
      <c r="D90" s="239" t="s">
        <v>15</v>
      </c>
      <c r="E90" s="239" t="s">
        <v>282</v>
      </c>
      <c r="F90" s="240">
        <v>10000</v>
      </c>
      <c r="G90" s="212" t="s">
        <v>17</v>
      </c>
      <c r="H90" s="249"/>
      <c r="I90" s="243" t="s">
        <v>283</v>
      </c>
    </row>
    <row r="91" spans="1:9" ht="66.75" customHeight="1">
      <c r="B91" s="247" t="s">
        <v>284</v>
      </c>
      <c r="C91" s="189" t="s">
        <v>285</v>
      </c>
      <c r="D91" s="189" t="s">
        <v>261</v>
      </c>
      <c r="E91" s="189" t="s">
        <v>286</v>
      </c>
      <c r="F91" s="202">
        <v>2000000</v>
      </c>
      <c r="G91" s="207" t="s">
        <v>17</v>
      </c>
      <c r="H91" s="215" t="str">
        <f>_xlfn.XLOOKUP(B91,'OPTIONS LONG LIST'!D:D,'OPTIONS LONG LIST'!P:P)</f>
        <v>LP: Strategic (off-site)</v>
      </c>
      <c r="I91" s="198" t="str">
        <f>_xlfn.XLOOKUP(B91,'OPTIONS LONG LIST'!D:D, 'OPTIONS LONG LIST'!R:R)</f>
        <v>Cotswold: Kemble</v>
      </c>
    </row>
    <row r="92" spans="1:9" ht="66.75" customHeight="1">
      <c r="B92" s="247" t="s">
        <v>287</v>
      </c>
      <c r="C92" s="189" t="s">
        <v>288</v>
      </c>
      <c r="D92" s="189" t="s">
        <v>15</v>
      </c>
      <c r="E92" s="188" t="s">
        <v>289</v>
      </c>
      <c r="F92" s="202" cm="1">
        <f t="array" ref="F92:G92">_xlfn.XLOOKUP(B92,'OPTIONS LONG LIST'!D:D,'OPTIONS LONG LIST'!AJ:AK)</f>
        <v>400000</v>
      </c>
      <c r="G92" s="203" t="str">
        <v>Critical</v>
      </c>
      <c r="H92" s="224" t="str">
        <f>_xlfn.XLOOKUP(B92,'OPTIONS LONG LIST'!D:D,'OPTIONS LONG LIST'!P:P)</f>
        <v>LP: Strategic (off-site)</v>
      </c>
      <c r="I92" s="198" t="str">
        <f>_xlfn.XLOOKUP(B92,'OPTIONS LONG LIST'!D:D, 'OPTIONS LONG LIST'!R:R)</f>
        <v>Cotswold: Kemble</v>
      </c>
    </row>
    <row r="93" spans="1:9" ht="66.75" customHeight="1">
      <c r="B93" s="247" t="s">
        <v>290</v>
      </c>
      <c r="C93" s="188" t="s">
        <v>104</v>
      </c>
      <c r="D93" s="188" t="s">
        <v>15</v>
      </c>
      <c r="E93" s="188" t="s">
        <v>291</v>
      </c>
      <c r="F93" s="202" cm="1">
        <f t="array" ref="F93:G93">_xlfn.XLOOKUP(B93,'OPTIONS LONG LIST'!D:D,'OPTIONS LONG LIST'!AJ:AK)</f>
        <v>0</v>
      </c>
      <c r="G93" s="203" t="str">
        <v>Critical</v>
      </c>
      <c r="H93" s="224" t="str">
        <f>_xlfn.XLOOKUP(B93,'OPTIONS LONG LIST'!D:D,'OPTIONS LONG LIST'!P:P)</f>
        <v>LP: On-site</v>
      </c>
      <c r="I93" s="198" t="str">
        <f>_xlfn.XLOOKUP(B93,'OPTIONS LONG LIST'!D:D, 'OPTIONS LONG LIST'!R:R)</f>
        <v>Cotswold: Kemble</v>
      </c>
    </row>
    <row r="94" spans="1:9" ht="66.75" customHeight="1">
      <c r="B94" s="247" t="s">
        <v>292</v>
      </c>
      <c r="C94" s="188" t="s">
        <v>293</v>
      </c>
      <c r="D94" s="188" t="s">
        <v>15</v>
      </c>
      <c r="E94" s="188" t="s">
        <v>294</v>
      </c>
      <c r="F94" s="202" cm="1">
        <f t="array" ref="F94:G94">_xlfn.XLOOKUP(B94,'OPTIONS LONG LIST'!D:D,'OPTIONS LONG LIST'!AJ:AK)</f>
        <v>160000</v>
      </c>
      <c r="G94" s="203" t="str">
        <v>Critical</v>
      </c>
      <c r="H94" s="224" t="str">
        <f>_xlfn.XLOOKUP(B94,'OPTIONS LONG LIST'!D:D,'OPTIONS LONG LIST'!P:P)</f>
        <v>Proposed</v>
      </c>
      <c r="I94" s="198" t="str">
        <f>_xlfn.XLOOKUP(B94,'OPTIONS LONG LIST'!D:D, 'OPTIONS LONG LIST'!R:R)</f>
        <v>Cotswold: Kemble</v>
      </c>
    </row>
    <row r="95" spans="1:9" ht="66.75" customHeight="1">
      <c r="B95" s="247" t="s">
        <v>295</v>
      </c>
      <c r="C95" s="188" t="s">
        <v>296</v>
      </c>
      <c r="D95" s="188" t="s">
        <v>15</v>
      </c>
      <c r="E95" s="188" t="s">
        <v>297</v>
      </c>
      <c r="F95" s="202" cm="1">
        <f t="array" ref="F95:G95">_xlfn.XLOOKUP(B95,'OPTIONS LONG LIST'!D:D,'OPTIONS LONG LIST'!AJ:AK)</f>
        <v>1100000</v>
      </c>
      <c r="G95" s="203" t="str">
        <v>Essential</v>
      </c>
      <c r="H95" s="225" t="str">
        <f>_xlfn.XLOOKUP(B95,'OPTIONS LONG LIST'!D:D,'OPTIONS LONG LIST'!P:P)</f>
        <v>Proposed</v>
      </c>
      <c r="I95" s="198" t="str">
        <f>_xlfn.XLOOKUP(B95,'OPTIONS LONG LIST'!D:D, 'OPTIONS LONG LIST'!R:R)</f>
        <v>Cotswold: Kemble</v>
      </c>
    </row>
    <row r="96" spans="1:9" ht="66.75" customHeight="1">
      <c r="B96" s="247" t="s">
        <v>298</v>
      </c>
      <c r="C96" s="188" t="s">
        <v>138</v>
      </c>
      <c r="D96" s="188" t="s">
        <v>15</v>
      </c>
      <c r="E96" s="188" t="s">
        <v>299</v>
      </c>
      <c r="F96" s="190" cm="1">
        <f t="array" ref="F96:G96">_xlfn.XLOOKUP(B96,'OPTIONS LONG LIST'!D:D,'OPTIONS LONG LIST'!AJ:AK)</f>
        <v>150000</v>
      </c>
      <c r="G96" s="208" t="str">
        <v>Critical</v>
      </c>
      <c r="H96" s="212" t="str">
        <f>_xlfn.XLOOKUP(B96,'OPTIONS LONG LIST'!D:D,'OPTIONS LONG LIST'!P:P)</f>
        <v>LP: Strategic (off-site)</v>
      </c>
      <c r="I96" s="198" t="str">
        <f>_xlfn.XLOOKUP(B96,'OPTIONS LONG LIST'!D:D, 'OPTIONS LONG LIST'!R:R)</f>
        <v>Cotswold: Kemble</v>
      </c>
    </row>
    <row r="97" spans="2:9" ht="66.75" customHeight="1">
      <c r="B97" s="245" t="s">
        <v>300</v>
      </c>
      <c r="C97" s="188" t="s">
        <v>301</v>
      </c>
      <c r="D97" s="188" t="s">
        <v>15</v>
      </c>
      <c r="E97" s="188" t="s">
        <v>302</v>
      </c>
      <c r="F97" s="190" cm="1">
        <f t="array" ref="F97:G97">_xlfn.XLOOKUP(B97,'OPTIONS LONG LIST'!D:D,'OPTIONS LONG LIST'!AJ:AK)</f>
        <v>50000</v>
      </c>
      <c r="G97" s="208" t="str">
        <v>Critical</v>
      </c>
      <c r="H97" s="212" t="str">
        <f>_xlfn.XLOOKUP(B97,'OPTIONS LONG LIST'!D:D,'OPTIONS LONG LIST'!P:P)</f>
        <v>LP: Local access</v>
      </c>
      <c r="I97" s="198" t="str">
        <f>_xlfn.XLOOKUP(B97,'OPTIONS LONG LIST'!D:D, 'OPTIONS LONG LIST'!R:R)</f>
        <v>Cotswold: Mickleton</v>
      </c>
    </row>
    <row r="98" spans="2:9" ht="66.75" customHeight="1">
      <c r="B98" s="245" t="s">
        <v>303</v>
      </c>
      <c r="C98" s="188" t="s">
        <v>304</v>
      </c>
      <c r="D98" s="188" t="s">
        <v>15</v>
      </c>
      <c r="E98" s="188" t="s">
        <v>305</v>
      </c>
      <c r="F98" s="190" cm="1">
        <f t="array" ref="F98:G98">_xlfn.XLOOKUP(B98,'OPTIONS LONG LIST'!D:D,'OPTIONS LONG LIST'!AJ:AK)</f>
        <v>3500000</v>
      </c>
      <c r="G98" s="208" t="str">
        <v>Important</v>
      </c>
      <c r="H98" s="212" t="str">
        <f>_xlfn.XLOOKUP(B98,'OPTIONS LONG LIST'!D:D,'OPTIONS LONG LIST'!P:P)</f>
        <v>LP: Strategic (off-site)</v>
      </c>
      <c r="I98" s="198" t="str">
        <f>_xlfn.XLOOKUP(B98,'OPTIONS LONG LIST'!D:D, 'OPTIONS LONG LIST'!R:R)</f>
        <v>Cotswold: Mickleton</v>
      </c>
    </row>
    <row r="99" spans="2:9" ht="66.75" customHeight="1">
      <c r="B99" s="245" t="s">
        <v>306</v>
      </c>
      <c r="C99" s="188" t="s">
        <v>307</v>
      </c>
      <c r="D99" s="188" t="s">
        <v>15</v>
      </c>
      <c r="E99" s="188" t="s">
        <v>308</v>
      </c>
      <c r="F99" s="190" cm="1">
        <f t="array" ref="F99:G99">_xlfn.XLOOKUP(B99,'OPTIONS LONG LIST'!D:D,'OPTIONS LONG LIST'!AJ:AK)</f>
        <v>0</v>
      </c>
      <c r="G99" s="208" t="str">
        <v>Critical</v>
      </c>
      <c r="H99" s="212" t="str">
        <f>_xlfn.XLOOKUP(B99,'OPTIONS LONG LIST'!D:D,'OPTIONS LONG LIST'!P:P)</f>
        <v>LP: On-site</v>
      </c>
      <c r="I99" s="198" t="str">
        <f>_xlfn.XLOOKUP(B99,'OPTIONS LONG LIST'!D:D, 'OPTIONS LONG LIST'!R:R)</f>
        <v>Cotswold: Mickleton</v>
      </c>
    </row>
    <row r="100" spans="2:9" ht="66.75" customHeight="1">
      <c r="B100" s="245" t="s">
        <v>309</v>
      </c>
      <c r="C100" s="188" t="s">
        <v>310</v>
      </c>
      <c r="D100" s="188" t="s">
        <v>15</v>
      </c>
      <c r="E100" s="188" t="s">
        <v>311</v>
      </c>
      <c r="F100" s="190" cm="1">
        <f t="array" ref="F100:G100">_xlfn.XLOOKUP(B100,'OPTIONS LONG LIST'!D:D,'OPTIONS LONG LIST'!AJ:AK)</f>
        <v>400000</v>
      </c>
      <c r="G100" s="208" t="str">
        <v>Critical</v>
      </c>
      <c r="H100" s="212" t="str">
        <f>_xlfn.XLOOKUP(B100,'OPTIONS LONG LIST'!D:D,'OPTIONS LONG LIST'!P:P)</f>
        <v>LP: Strategic (off-site)</v>
      </c>
      <c r="I100" s="198" t="str">
        <f>_xlfn.XLOOKUP(B100,'OPTIONS LONG LIST'!D:D, 'OPTIONS LONG LIST'!R:R)</f>
        <v>Cotswold: Mickleton</v>
      </c>
    </row>
    <row r="101" spans="2:9" ht="66.75" customHeight="1">
      <c r="B101" s="245" t="s">
        <v>312</v>
      </c>
      <c r="C101" s="188" t="s">
        <v>313</v>
      </c>
      <c r="D101" s="189" t="s">
        <v>15</v>
      </c>
      <c r="E101" s="188" t="s">
        <v>314</v>
      </c>
      <c r="F101" s="190" cm="1">
        <f t="array" ref="F101:G101">_xlfn.XLOOKUP(B101,'OPTIONS LONG LIST'!D:D,'OPTIONS LONG LIST'!AJ:AK)</f>
        <v>2000000</v>
      </c>
      <c r="G101" s="208" t="str">
        <v>Essential</v>
      </c>
      <c r="H101" s="212" t="str">
        <f>_xlfn.XLOOKUP(B101,'OPTIONS LONG LIST'!D:D,'OPTIONS LONG LIST'!P:P)</f>
        <v>Proposed</v>
      </c>
      <c r="I101" s="198" t="str">
        <f>_xlfn.XLOOKUP(B101,'OPTIONS LONG LIST'!D:D, 'OPTIONS LONG LIST'!R:R)</f>
        <v>Cotswold: Mickleton</v>
      </c>
    </row>
    <row r="102" spans="2:9" ht="66.75" customHeight="1">
      <c r="B102" s="245" t="s">
        <v>315</v>
      </c>
      <c r="C102" s="188" t="s">
        <v>316</v>
      </c>
      <c r="D102" s="189" t="s">
        <v>317</v>
      </c>
      <c r="E102" s="188" t="s">
        <v>318</v>
      </c>
      <c r="F102" s="190" cm="1">
        <f t="array" ref="F102:G102">_xlfn.XLOOKUP(B102,'OPTIONS LONG LIST'!D:D,'OPTIONS LONG LIST'!AJ:AK)</f>
        <v>0</v>
      </c>
      <c r="G102" s="207" t="str">
        <v>Important</v>
      </c>
      <c r="H102" s="215" t="str">
        <f>_xlfn.XLOOKUP(B102,'OPTIONS LONG LIST'!D:D,'OPTIONS LONG LIST'!P:P)</f>
        <v>LP: Strategic (off-site)</v>
      </c>
      <c r="I102" s="198" t="str">
        <f>_xlfn.XLOOKUP(B102,'OPTIONS LONG LIST'!D:D, 'OPTIONS LONG LIST'!R:R)</f>
        <v>Cotswold: Mickleton</v>
      </c>
    </row>
    <row r="103" spans="2:9" ht="66.75" customHeight="1">
      <c r="B103" s="245" t="s">
        <v>319</v>
      </c>
      <c r="C103" s="188" t="s">
        <v>138</v>
      </c>
      <c r="D103" s="189" t="s">
        <v>15</v>
      </c>
      <c r="E103" s="188" t="s">
        <v>320</v>
      </c>
      <c r="F103" s="202" cm="1">
        <f t="array" ref="F103:G103">_xlfn.XLOOKUP(B103,'OPTIONS LONG LIST'!D:D,'OPTIONS LONG LIST'!AJ:AK)</f>
        <v>150000</v>
      </c>
      <c r="G103" s="203" t="str">
        <v>Critical</v>
      </c>
      <c r="H103" s="224" t="str">
        <f>_xlfn.XLOOKUP(B103,'OPTIONS LONG LIST'!D:D,'OPTIONS LONG LIST'!P:P)</f>
        <v>LP: Strategic (off-site)</v>
      </c>
      <c r="I103" s="198" t="str">
        <f>_xlfn.XLOOKUP(B103,'OPTIONS LONG LIST'!D:D, 'OPTIONS LONG LIST'!R:R)</f>
        <v>Cotswold: Mickleton</v>
      </c>
    </row>
    <row r="104" spans="2:9" ht="66.75" customHeight="1">
      <c r="B104" s="245" t="s">
        <v>321</v>
      </c>
      <c r="C104" s="188" t="s">
        <v>322</v>
      </c>
      <c r="D104" s="189" t="s">
        <v>323</v>
      </c>
      <c r="E104" s="188" t="s">
        <v>324</v>
      </c>
      <c r="F104" s="202" cm="1">
        <f t="array" ref="F104:G104">_xlfn.XLOOKUP(B104,'OPTIONS LONG LIST'!D:D,'OPTIONS LONG LIST'!AJ:AK)</f>
        <v>2000000</v>
      </c>
      <c r="G104" s="203" t="str">
        <v>Essential</v>
      </c>
      <c r="H104" s="224" t="str">
        <f>_xlfn.XLOOKUP(B104,'OPTIONS LONG LIST'!D:D,'OPTIONS LONG LIST'!P:P)</f>
        <v>Proposed</v>
      </c>
      <c r="I104" s="198" t="str">
        <f>_xlfn.XLOOKUP(B104,'OPTIONS LONG LIST'!D:D, 'OPTIONS LONG LIST'!R:R)</f>
        <v>Cotswold: Moreton-In-Marsh</v>
      </c>
    </row>
    <row r="105" spans="2:9" ht="66.75" customHeight="1">
      <c r="B105" s="245" t="s">
        <v>325</v>
      </c>
      <c r="C105" s="188" t="s">
        <v>326</v>
      </c>
      <c r="D105" s="189" t="s">
        <v>15</v>
      </c>
      <c r="E105" s="188" t="s">
        <v>327</v>
      </c>
      <c r="F105" s="202" cm="1">
        <f t="array" ref="F105:G105">_xlfn.XLOOKUP(B105,'OPTIONS LONG LIST'!D:D,'OPTIONS LONG LIST'!AJ:AK)</f>
        <v>250000</v>
      </c>
      <c r="G105" s="203" t="str">
        <v>Critical</v>
      </c>
      <c r="H105" s="224" t="str">
        <f>_xlfn.XLOOKUP(B105,'OPTIONS LONG LIST'!D:D,'OPTIONS LONG LIST'!P:P)</f>
        <v>LP: Local access</v>
      </c>
      <c r="I105" s="198" t="str">
        <f>_xlfn.XLOOKUP(B105,'OPTIONS LONG LIST'!D:D, 'OPTIONS LONG LIST'!R:R)</f>
        <v>Cotswold: Moreton-In-Marsh</v>
      </c>
    </row>
    <row r="106" spans="2:9" ht="66.75" customHeight="1">
      <c r="B106" s="245" t="s">
        <v>328</v>
      </c>
      <c r="C106" s="188" t="s">
        <v>329</v>
      </c>
      <c r="D106" s="189" t="s">
        <v>15</v>
      </c>
      <c r="E106" s="188" t="s">
        <v>330</v>
      </c>
      <c r="F106" s="202" cm="1">
        <f t="array" ref="F106:G106">_xlfn.XLOOKUP(B106,'OPTIONS LONG LIST'!D:D,'OPTIONS LONG LIST'!AJ:AK)</f>
        <v>1500000</v>
      </c>
      <c r="G106" s="203" t="str">
        <v>Critical</v>
      </c>
      <c r="H106" s="224" t="str">
        <f>_xlfn.XLOOKUP(B106,'OPTIONS LONG LIST'!D:D,'OPTIONS LONG LIST'!P:P)</f>
        <v>LP: Local access</v>
      </c>
      <c r="I106" s="198" t="str">
        <f>_xlfn.XLOOKUP(B106,'OPTIONS LONG LIST'!D:D, 'OPTIONS LONG LIST'!R:R)</f>
        <v>Cotswold: Moreton-In-Marsh</v>
      </c>
    </row>
    <row r="107" spans="2:9" ht="66.75" customHeight="1">
      <c r="B107" s="245" t="s">
        <v>331</v>
      </c>
      <c r="C107" s="188" t="s">
        <v>332</v>
      </c>
      <c r="D107" s="189" t="s">
        <v>15</v>
      </c>
      <c r="E107" s="188" t="s">
        <v>333</v>
      </c>
      <c r="F107" s="202" cm="1">
        <f t="array" ref="F107:G107">_xlfn.XLOOKUP(B107,'OPTIONS LONG LIST'!D:D,'OPTIONS LONG LIST'!AJ:AK)</f>
        <v>1000000</v>
      </c>
      <c r="G107" s="204" t="str">
        <v>Critical</v>
      </c>
      <c r="H107" s="225" t="str">
        <f>_xlfn.XLOOKUP(B107,'OPTIONS LONG LIST'!D:D,'OPTIONS LONG LIST'!P:P)</f>
        <v>LP: Local access</v>
      </c>
      <c r="I107" s="198" t="str">
        <f>_xlfn.XLOOKUP(B107,'OPTIONS LONG LIST'!D:D, 'OPTIONS LONG LIST'!R:R)</f>
        <v>Cotswold: Moreton-In-Marsh</v>
      </c>
    </row>
    <row r="108" spans="2:9" ht="66.75" customHeight="1">
      <c r="B108" s="245" t="s">
        <v>334</v>
      </c>
      <c r="C108" s="188" t="s">
        <v>335</v>
      </c>
      <c r="D108" s="189" t="s">
        <v>336</v>
      </c>
      <c r="E108" s="188" t="s">
        <v>337</v>
      </c>
      <c r="F108" s="202" cm="1">
        <f t="array" ref="F108:G108">_xlfn.XLOOKUP(B108,'OPTIONS LONG LIST'!D:D,'OPTIONS LONG LIST'!AJ:AK)</f>
        <v>3500000</v>
      </c>
      <c r="G108" s="203" t="str">
        <v>Essential</v>
      </c>
      <c r="H108" s="224" t="str">
        <f>_xlfn.XLOOKUP(B108,'OPTIONS LONG LIST'!D:D,'OPTIONS LONG LIST'!P:P)</f>
        <v>BAU+</v>
      </c>
      <c r="I108" s="198" t="str">
        <f>_xlfn.XLOOKUP(B108,'OPTIONS LONG LIST'!D:D, 'OPTIONS LONG LIST'!R:R)</f>
        <v>Cotswold: Moreton-In-Marsh</v>
      </c>
    </row>
    <row r="109" spans="2:9" ht="66.75" customHeight="1">
      <c r="B109" s="245" t="s">
        <v>338</v>
      </c>
      <c r="C109" s="188" t="s">
        <v>339</v>
      </c>
      <c r="D109" s="189" t="s">
        <v>340</v>
      </c>
      <c r="E109" s="188" t="s">
        <v>341</v>
      </c>
      <c r="F109" s="202" cm="1">
        <f t="array" ref="F109:G109">_xlfn.XLOOKUP(B109,'OPTIONS LONG LIST'!D:D,'OPTIONS LONG LIST'!AJ:AK)</f>
        <v>2000000</v>
      </c>
      <c r="G109" s="203" t="str">
        <v>Critical</v>
      </c>
      <c r="H109" s="224" t="str">
        <f>_xlfn.XLOOKUP(B109,'OPTIONS LONG LIST'!D:D,'OPTIONS LONG LIST'!P:P)</f>
        <v>BAU+</v>
      </c>
      <c r="I109" s="198" t="str">
        <f>_xlfn.XLOOKUP(B109,'OPTIONS LONG LIST'!D:D, 'OPTIONS LONG LIST'!R:R)</f>
        <v>Cotswold: Moreton-In-Marsh</v>
      </c>
    </row>
    <row r="110" spans="2:9" ht="66.75" customHeight="1">
      <c r="B110" s="245" t="s">
        <v>342</v>
      </c>
      <c r="C110" s="188" t="s">
        <v>14</v>
      </c>
      <c r="D110" s="189" t="s">
        <v>15</v>
      </c>
      <c r="E110" s="188" t="s">
        <v>213</v>
      </c>
      <c r="F110" s="202" cm="1">
        <f t="array" ref="F110:G110">_xlfn.XLOOKUP(B110,'OPTIONS LONG LIST'!D:D,'OPTIONS LONG LIST'!AJ:AK)</f>
        <v>0</v>
      </c>
      <c r="G110" s="203" t="str">
        <v>Critical</v>
      </c>
      <c r="H110" s="224" t="str">
        <f>_xlfn.XLOOKUP(B110,'OPTIONS LONG LIST'!D:D,'OPTIONS LONG LIST'!P:P)</f>
        <v>LP: On-site</v>
      </c>
      <c r="I110" s="198" t="str">
        <f>_xlfn.XLOOKUP(B110,'OPTIONS LONG LIST'!D:D, 'OPTIONS LONG LIST'!R:R)</f>
        <v>Cotswold: Moreton-In-Marsh</v>
      </c>
    </row>
    <row r="111" spans="2:9" ht="66.75" customHeight="1">
      <c r="B111" s="245" t="s">
        <v>343</v>
      </c>
      <c r="C111" s="188" t="s">
        <v>344</v>
      </c>
      <c r="D111" s="189" t="s">
        <v>345</v>
      </c>
      <c r="E111" s="188" t="s">
        <v>346</v>
      </c>
      <c r="F111" s="202" t="str" cm="1">
        <f t="array" ref="F111:G111">_xlfn.XLOOKUP(B111,'OPTIONS LONG LIST'!D:D,'OPTIONS LONG LIST'!AJ:AK)</f>
        <v>???</v>
      </c>
      <c r="G111" s="203" t="str">
        <v>Critical</v>
      </c>
      <c r="H111" s="224" t="str">
        <f>_xlfn.XLOOKUP(B111,'OPTIONS LONG LIST'!D:D,'OPTIONS LONG LIST'!P:P)</f>
        <v>Proposed</v>
      </c>
      <c r="I111" s="198" t="str">
        <f>_xlfn.XLOOKUP(B111,'OPTIONS LONG LIST'!D:D, 'OPTIONS LONG LIST'!R:R)</f>
        <v>Cotswold: Moreton-In-Marsh</v>
      </c>
    </row>
    <row r="112" spans="2:9" ht="66.75" customHeight="1">
      <c r="B112" s="245" t="s">
        <v>347</v>
      </c>
      <c r="C112" s="188" t="s">
        <v>348</v>
      </c>
      <c r="D112" s="189" t="s">
        <v>15</v>
      </c>
      <c r="E112" s="188" t="s">
        <v>349</v>
      </c>
      <c r="F112" s="202" cm="1">
        <f t="array" ref="F112:G112">_xlfn.XLOOKUP(B112,'OPTIONS LONG LIST'!D:D,'OPTIONS LONG LIST'!AJ:AK)</f>
        <v>1000000</v>
      </c>
      <c r="G112" s="203" t="str">
        <v>Essential</v>
      </c>
      <c r="H112" s="224" t="str">
        <f>_xlfn.XLOOKUP(B112,'OPTIONS LONG LIST'!D:D,'OPTIONS LONG LIST'!P:P)</f>
        <v>LP: Strategic (off-site)</v>
      </c>
      <c r="I112" s="198" t="str">
        <f>_xlfn.XLOOKUP(B112,'OPTIONS LONG LIST'!D:D, 'OPTIONS LONG LIST'!R:R)</f>
        <v>Cotswold: Moreton-In-Marsh</v>
      </c>
    </row>
    <row r="113" spans="2:9" ht="66.75" customHeight="1">
      <c r="B113" s="245" t="s">
        <v>350</v>
      </c>
      <c r="C113" s="188" t="s">
        <v>351</v>
      </c>
      <c r="D113" s="189" t="s">
        <v>15</v>
      </c>
      <c r="E113" s="188" t="s">
        <v>352</v>
      </c>
      <c r="F113" s="202" cm="1">
        <f t="array" ref="F113:G113">_xlfn.XLOOKUP(B113,'OPTIONS LONG LIST'!D:D,'OPTIONS LONG LIST'!AJ:AK)</f>
        <v>1500000</v>
      </c>
      <c r="G113" s="203" t="str">
        <v>Essential</v>
      </c>
      <c r="H113" s="224" t="str">
        <f>_xlfn.XLOOKUP(B113,'OPTIONS LONG LIST'!D:D,'OPTIONS LONG LIST'!P:P)</f>
        <v>LP: Strategic (off-site)</v>
      </c>
      <c r="I113" s="198" t="str">
        <f>_xlfn.XLOOKUP(B113,'OPTIONS LONG LIST'!D:D, 'OPTIONS LONG LIST'!R:R)</f>
        <v>Cotswold: Moreton-In-Marsh</v>
      </c>
    </row>
    <row r="114" spans="2:9" ht="66.75" customHeight="1">
      <c r="B114" s="245" t="s">
        <v>353</v>
      </c>
      <c r="C114" s="188" t="s">
        <v>354</v>
      </c>
      <c r="D114" s="189" t="s">
        <v>15</v>
      </c>
      <c r="E114" s="188" t="s">
        <v>355</v>
      </c>
      <c r="F114" s="202" cm="1">
        <f t="array" ref="F114:G114">_xlfn.XLOOKUP(B114,'OPTIONS LONG LIST'!D:D,'OPTIONS LONG LIST'!AJ:AK)</f>
        <v>350000</v>
      </c>
      <c r="G114" s="203" t="str">
        <v>Critical</v>
      </c>
      <c r="H114" s="224" t="str">
        <f>_xlfn.XLOOKUP(B114,'OPTIONS LONG LIST'!D:D,'OPTIONS LONG LIST'!P:P)</f>
        <v>LP: Local access</v>
      </c>
      <c r="I114" s="198" t="str">
        <f>_xlfn.XLOOKUP(B114,'OPTIONS LONG LIST'!D:D, 'OPTIONS LONG LIST'!R:R)</f>
        <v>Cotswold: Moreton-In-Marsh</v>
      </c>
    </row>
    <row r="115" spans="2:9" ht="66.75" customHeight="1">
      <c r="B115" s="245" t="s">
        <v>356</v>
      </c>
      <c r="C115" s="188" t="s">
        <v>357</v>
      </c>
      <c r="D115" s="189" t="s">
        <v>15</v>
      </c>
      <c r="E115" s="188" t="s">
        <v>358</v>
      </c>
      <c r="F115" s="202" cm="1">
        <f t="array" ref="F115:G115">_xlfn.XLOOKUP(B115,'OPTIONS LONG LIST'!D:D,'OPTIONS LONG LIST'!AJ:AK)</f>
        <v>3500000</v>
      </c>
      <c r="G115" s="203" t="str">
        <v>Critical</v>
      </c>
      <c r="H115" s="224" t="str">
        <f>_xlfn.XLOOKUP(B115,'OPTIONS LONG LIST'!D:D,'OPTIONS LONG LIST'!P:P)</f>
        <v>LP: Strategic (off-site)</v>
      </c>
      <c r="I115" s="198" t="str">
        <f>_xlfn.XLOOKUP(B115,'OPTIONS LONG LIST'!D:D, 'OPTIONS LONG LIST'!R:R)</f>
        <v>Cotswold: Moreton-In-Marsh</v>
      </c>
    </row>
    <row r="116" spans="2:9" ht="66.75" customHeight="1" thickBot="1">
      <c r="B116" s="248" t="s">
        <v>359</v>
      </c>
      <c r="C116" s="199" t="s">
        <v>185</v>
      </c>
      <c r="D116" s="200" t="s">
        <v>15</v>
      </c>
      <c r="E116" s="199" t="s">
        <v>360</v>
      </c>
      <c r="F116" s="222" cm="1">
        <f t="array" ref="F116:G116">_xlfn.XLOOKUP(B116,'OPTIONS LONG LIST'!D:D,'OPTIONS LONG LIST'!AJ:AK)</f>
        <v>150000</v>
      </c>
      <c r="G116" s="223" t="str">
        <v>Critical</v>
      </c>
      <c r="H116" s="224" t="str">
        <f>_xlfn.XLOOKUP(B116,'OPTIONS LONG LIST'!D:D,'OPTIONS LONG LIST'!P:P)</f>
        <v>LP: Strategic (off-site)</v>
      </c>
      <c r="I116" s="198" t="str">
        <f>_xlfn.XLOOKUP(B116,'OPTIONS LONG LIST'!D:D, 'OPTIONS LONG LIST'!R:R)</f>
        <v>Cotswold: Moreton-In-Marsh</v>
      </c>
    </row>
  </sheetData>
  <autoFilter ref="B2:I116" xr:uid="{A2B90767-4483-423A-AE6A-912BDDFCBB59}"/>
  <conditionalFormatting sqref="F3:G6 G7 F8:G17">
    <cfRule type="cellIs" dxfId="33" priority="23" operator="equal">
      <formula>"N"</formula>
    </cfRule>
  </conditionalFormatting>
  <conditionalFormatting sqref="F3:G6 G7">
    <cfRule type="cellIs" dxfId="32" priority="24" operator="equal">
      <formula>"G"</formula>
    </cfRule>
    <cfRule type="cellIs" dxfId="31" priority="25" operator="equal">
      <formula>"G/A"</formula>
    </cfRule>
    <cfRule type="cellIs" dxfId="30" priority="26" operator="equal">
      <formula>"A"</formula>
    </cfRule>
    <cfRule type="cellIs" dxfId="29" priority="27" operator="equal">
      <formula>"A/R"</formula>
    </cfRule>
    <cfRule type="cellIs" dxfId="28" priority="28" operator="equal">
      <formula>"R"</formula>
    </cfRule>
  </conditionalFormatting>
  <conditionalFormatting sqref="F8:G116">
    <cfRule type="cellIs" dxfId="27" priority="1" operator="equal">
      <formula>"G"</formula>
    </cfRule>
    <cfRule type="cellIs" dxfId="26" priority="2" operator="equal">
      <formula>"G/A"</formula>
    </cfRule>
    <cfRule type="cellIs" dxfId="25" priority="3" operator="equal">
      <formula>"A"</formula>
    </cfRule>
    <cfRule type="cellIs" dxfId="24" priority="4" operator="equal">
      <formula>"A/R"</formula>
    </cfRule>
    <cfRule type="cellIs" dxfId="23" priority="5" operator="equal">
      <formula>"R"</formula>
    </cfRule>
  </conditionalFormatting>
  <conditionalFormatting sqref="H3:I116">
    <cfRule type="cellIs" dxfId="22" priority="11" operator="equal">
      <formula>"N"</formula>
    </cfRule>
    <cfRule type="cellIs" dxfId="21" priority="12" operator="equal">
      <formula>"G"</formula>
    </cfRule>
    <cfRule type="cellIs" dxfId="20" priority="13" operator="equal">
      <formula>"G/A"</formula>
    </cfRule>
    <cfRule type="cellIs" dxfId="19" priority="14" operator="equal">
      <formula>"A"</formula>
    </cfRule>
    <cfRule type="cellIs" dxfId="18" priority="15" operator="equal">
      <formula>"A/R"</formula>
    </cfRule>
    <cfRule type="cellIs" dxfId="17" priority="16" operator="equal">
      <formula>"R"</formula>
    </cfRule>
  </conditionalFormatting>
  <dataValidations count="1">
    <dataValidation type="list" allowBlank="1" showInputMessage="1" showErrorMessage="1" sqref="G3:G91" xr:uid="{57B6A0E8-0522-42E6-9438-4C5E4DFEF646}">
      <formula1>$AK$170:$AK$173</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3" tint="0.749992370372631"/>
  </sheetPr>
  <dimension ref="A1:DJ280"/>
  <sheetViews>
    <sheetView tabSelected="1" zoomScale="80" zoomScaleNormal="80" workbookViewId="0">
      <pane xSplit="7" ySplit="3" topLeftCell="H125" activePane="bottomRight" state="frozen"/>
      <selection pane="topRight" activeCell="G1" sqref="G1"/>
      <selection pane="bottomLeft" activeCell="A4" sqref="A4"/>
      <selection pane="bottomRight" activeCell="J3" sqref="J3"/>
    </sheetView>
  </sheetViews>
  <sheetFormatPr defaultColWidth="8.85546875" defaultRowHeight="15"/>
  <cols>
    <col min="1" max="1" width="6.7109375" style="167" bestFit="1" customWidth="1"/>
    <col min="2" max="2" width="17.42578125" style="1" hidden="1" customWidth="1"/>
    <col min="3" max="3" width="24.5703125" style="1" customWidth="1"/>
    <col min="4" max="4" width="7" style="1" customWidth="1"/>
    <col min="5" max="5" width="21.85546875" style="1" customWidth="1"/>
    <col min="6" max="6" width="8.7109375" style="1" customWidth="1"/>
    <col min="7" max="7" width="56.140625" style="18" customWidth="1"/>
    <col min="8" max="8" width="33.42578125" style="1" customWidth="1"/>
    <col min="9" max="10" width="12.85546875" style="1" customWidth="1"/>
    <col min="11" max="11" width="8.5703125" style="1" customWidth="1"/>
    <col min="12" max="12" width="10.140625" style="19" customWidth="1"/>
    <col min="13" max="13" width="7.85546875" style="1" bestFit="1" customWidth="1"/>
    <col min="14" max="14" width="7.85546875" style="1" customWidth="1"/>
    <col min="15" max="15" width="7.140625" style="1" bestFit="1" customWidth="1"/>
    <col min="16" max="17" width="15.5703125" style="1" customWidth="1"/>
    <col min="18" max="18" width="18.5703125" style="1" customWidth="1"/>
    <col min="19" max="19" width="10.85546875" style="1" hidden="1" customWidth="1"/>
    <col min="20" max="20" width="24.85546875" style="1" hidden="1" customWidth="1"/>
    <col min="21" max="21" width="23.140625" style="1" hidden="1" customWidth="1"/>
    <col min="22" max="22" width="16.85546875" style="1" hidden="1" customWidth="1"/>
    <col min="23" max="24" width="5.85546875" style="20" hidden="1" customWidth="1"/>
    <col min="25" max="25" width="5.85546875" style="21" hidden="1" customWidth="1"/>
    <col min="26" max="32" width="5.85546875" style="1" hidden="1" customWidth="1"/>
    <col min="33" max="33" width="19.140625" style="1" hidden="1" customWidth="1"/>
    <col min="34" max="34" width="16.140625" style="1" hidden="1" customWidth="1"/>
    <col min="35" max="35" width="18.7109375" style="1" hidden="1" customWidth="1"/>
    <col min="36" max="37" width="18.7109375" style="1" customWidth="1"/>
    <col min="38" max="48" width="12.5703125" style="1" customWidth="1"/>
    <col min="49" max="50" width="26.5703125" style="22" customWidth="1"/>
    <col min="51" max="51" width="6.7109375" style="22" customWidth="1"/>
    <col min="52" max="54" width="6.7109375" style="1" customWidth="1"/>
    <col min="55" max="55" width="11.7109375" style="70" bestFit="1" customWidth="1"/>
    <col min="56" max="57" width="3.140625" style="72" bestFit="1" customWidth="1"/>
    <col min="58" max="58" width="1.42578125" style="72" customWidth="1"/>
    <col min="59" max="59" width="3.140625" style="72" hidden="1" customWidth="1"/>
    <col min="60" max="61" width="3.140625" style="72" bestFit="1" customWidth="1"/>
    <col min="62" max="64" width="6.5703125" style="70" bestFit="1" customWidth="1"/>
    <col min="65" max="65" width="8.85546875" style="70"/>
    <col min="66" max="66" width="4.5703125" style="70" customWidth="1"/>
    <col min="67" max="114" width="8.85546875" style="70"/>
    <col min="115" max="16384" width="8.85546875" style="1"/>
  </cols>
  <sheetData>
    <row r="1" spans="1:114">
      <c r="D1" s="1">
        <v>1</v>
      </c>
      <c r="E1" s="1">
        <v>2</v>
      </c>
      <c r="F1" s="1">
        <v>3</v>
      </c>
      <c r="G1" s="1">
        <v>4</v>
      </c>
      <c r="H1" s="1">
        <v>5</v>
      </c>
      <c r="I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L1" s="1">
        <v>32</v>
      </c>
      <c r="AM1" s="1">
        <v>33</v>
      </c>
      <c r="AN1" s="1">
        <v>34</v>
      </c>
      <c r="AO1" s="1">
        <v>35</v>
      </c>
      <c r="AP1" s="1">
        <v>36</v>
      </c>
      <c r="AQ1" s="1">
        <v>37</v>
      </c>
      <c r="AR1" s="1">
        <v>38</v>
      </c>
      <c r="AS1" s="1">
        <v>39</v>
      </c>
      <c r="AT1" s="1">
        <v>40</v>
      </c>
      <c r="BR1" s="70">
        <f>VLOOKUP(Thresholds!E8,Thresholds!D32:E40,2,FALSE)</f>
        <v>3</v>
      </c>
    </row>
    <row r="2" spans="1:114" s="2" customFormat="1" ht="36" customHeight="1">
      <c r="A2" s="168"/>
      <c r="D2" s="275" t="s">
        <v>361</v>
      </c>
      <c r="E2" s="275"/>
      <c r="F2" s="275"/>
      <c r="G2" s="275"/>
      <c r="H2" s="275"/>
      <c r="I2" s="275"/>
      <c r="J2" s="275"/>
      <c r="K2" s="275"/>
      <c r="L2" s="275"/>
      <c r="M2" s="275"/>
      <c r="N2" s="275"/>
      <c r="O2" s="275"/>
      <c r="P2" s="275"/>
      <c r="Q2" s="275"/>
      <c r="R2" s="275"/>
      <c r="S2" s="275"/>
      <c r="T2" s="275"/>
      <c r="U2" s="275"/>
      <c r="V2" s="275"/>
      <c r="W2" s="276" t="s">
        <v>362</v>
      </c>
      <c r="X2" s="276"/>
      <c r="Y2" s="277"/>
      <c r="Z2" s="278" t="s">
        <v>363</v>
      </c>
      <c r="AA2" s="279"/>
      <c r="AB2" s="279"/>
      <c r="AC2" s="279"/>
      <c r="AD2" s="280"/>
      <c r="AE2" s="281" t="s">
        <v>364</v>
      </c>
      <c r="AF2" s="282"/>
      <c r="AG2" s="282"/>
      <c r="AH2" s="282"/>
      <c r="AI2" s="283"/>
      <c r="AJ2" s="281" t="s">
        <v>365</v>
      </c>
      <c r="AK2" s="283"/>
      <c r="AL2" s="284" t="s">
        <v>364</v>
      </c>
      <c r="AM2" s="285"/>
      <c r="AN2" s="285"/>
      <c r="AO2" s="285"/>
      <c r="AP2" s="92"/>
      <c r="AQ2" s="272" t="s">
        <v>366</v>
      </c>
      <c r="AR2" s="272"/>
      <c r="AS2" s="272"/>
      <c r="AT2" s="272"/>
      <c r="AU2" s="272"/>
      <c r="AV2" s="272"/>
      <c r="AW2" s="272"/>
      <c r="AX2" s="134"/>
      <c r="AY2" s="286" t="s">
        <v>367</v>
      </c>
      <c r="AZ2" s="286"/>
      <c r="BA2" s="286"/>
      <c r="BB2" s="286"/>
      <c r="BC2" s="71"/>
      <c r="BD2" s="273" t="s">
        <v>368</v>
      </c>
      <c r="BE2" s="273"/>
      <c r="BF2" s="273"/>
      <c r="BG2" s="273"/>
      <c r="BH2" s="273"/>
      <c r="BI2" s="273"/>
      <c r="BJ2" s="273"/>
      <c r="BK2" s="273"/>
      <c r="BL2" s="273"/>
      <c r="BM2" s="71" t="s">
        <v>369</v>
      </c>
      <c r="BN2" s="75">
        <v>1</v>
      </c>
      <c r="BO2" s="75">
        <v>2</v>
      </c>
      <c r="BP2" s="75">
        <v>3</v>
      </c>
      <c r="BQ2" s="75">
        <v>4</v>
      </c>
      <c r="BR2" s="75">
        <v>5</v>
      </c>
      <c r="BS2" s="75">
        <v>6</v>
      </c>
      <c r="BT2" s="75">
        <v>7</v>
      </c>
      <c r="BU2" s="75">
        <v>8</v>
      </c>
      <c r="BV2" s="75">
        <v>9</v>
      </c>
      <c r="BW2" s="75">
        <v>10</v>
      </c>
      <c r="BX2" s="75">
        <v>11</v>
      </c>
      <c r="BY2"/>
      <c r="BZ2"/>
      <c r="CA2"/>
      <c r="CB2"/>
      <c r="CC2"/>
      <c r="CD2"/>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row>
    <row r="3" spans="1:114" ht="195">
      <c r="A3" s="169" t="s">
        <v>370</v>
      </c>
      <c r="B3" s="3" t="s">
        <v>371</v>
      </c>
      <c r="C3" s="3"/>
      <c r="D3" s="4" t="s">
        <v>0</v>
      </c>
      <c r="E3" s="5" t="s">
        <v>1</v>
      </c>
      <c r="F3" s="5" t="s">
        <v>2</v>
      </c>
      <c r="G3" s="5" t="s">
        <v>3</v>
      </c>
      <c r="H3" s="5" t="s">
        <v>372</v>
      </c>
      <c r="I3" s="5" t="s">
        <v>373</v>
      </c>
      <c r="J3" s="5" t="s">
        <v>837</v>
      </c>
      <c r="K3" s="5" t="s">
        <v>374</v>
      </c>
      <c r="L3" s="5" t="s">
        <v>375</v>
      </c>
      <c r="M3" s="5" t="s">
        <v>376</v>
      </c>
      <c r="N3" s="5" t="s">
        <v>377</v>
      </c>
      <c r="O3" s="5" t="s">
        <v>378</v>
      </c>
      <c r="P3" s="5" t="s">
        <v>6</v>
      </c>
      <c r="Q3" s="5" t="s">
        <v>372</v>
      </c>
      <c r="R3" s="5" t="s">
        <v>379</v>
      </c>
      <c r="S3" s="5" t="s">
        <v>380</v>
      </c>
      <c r="T3" s="5" t="s">
        <v>381</v>
      </c>
      <c r="U3" s="6" t="s">
        <v>382</v>
      </c>
      <c r="V3" s="5" t="s">
        <v>383</v>
      </c>
      <c r="W3" s="7" t="s">
        <v>384</v>
      </c>
      <c r="X3" s="7" t="s">
        <v>385</v>
      </c>
      <c r="Y3" s="7" t="s">
        <v>386</v>
      </c>
      <c r="Z3" s="8" t="s">
        <v>387</v>
      </c>
      <c r="AA3" s="9" t="s">
        <v>388</v>
      </c>
      <c r="AB3" s="9" t="s">
        <v>389</v>
      </c>
      <c r="AC3" s="9" t="s">
        <v>390</v>
      </c>
      <c r="AD3" s="9" t="s">
        <v>391</v>
      </c>
      <c r="AE3" s="10" t="s">
        <v>392</v>
      </c>
      <c r="AF3" s="11" t="s">
        <v>393</v>
      </c>
      <c r="AG3" s="11" t="s">
        <v>394</v>
      </c>
      <c r="AH3" s="11" t="s">
        <v>395</v>
      </c>
      <c r="AI3" s="11" t="s">
        <v>396</v>
      </c>
      <c r="AJ3" s="171" t="s">
        <v>397</v>
      </c>
      <c r="AK3" s="171" t="s">
        <v>398</v>
      </c>
      <c r="AL3" s="12" t="s">
        <v>399</v>
      </c>
      <c r="AM3" s="12" t="s">
        <v>400</v>
      </c>
      <c r="AN3" s="12" t="s">
        <v>401</v>
      </c>
      <c r="AO3" s="12" t="s">
        <v>402</v>
      </c>
      <c r="AP3" s="12" t="s">
        <v>403</v>
      </c>
      <c r="AQ3" s="13" t="s">
        <v>404</v>
      </c>
      <c r="AR3" s="14" t="s">
        <v>405</v>
      </c>
      <c r="AS3" s="14" t="s">
        <v>406</v>
      </c>
      <c r="AT3" s="14" t="s">
        <v>407</v>
      </c>
      <c r="AU3" s="14" t="s">
        <v>408</v>
      </c>
      <c r="AV3" s="14" t="s">
        <v>409</v>
      </c>
      <c r="AW3" s="15" t="s">
        <v>410</v>
      </c>
      <c r="AX3" s="135" t="s">
        <v>411</v>
      </c>
      <c r="AY3" s="143" t="s">
        <v>412</v>
      </c>
      <c r="AZ3" s="138" t="s">
        <v>413</v>
      </c>
      <c r="BA3" s="136" t="s">
        <v>414</v>
      </c>
      <c r="BB3" s="140" t="s">
        <v>415</v>
      </c>
      <c r="BC3" s="146" t="s">
        <v>416</v>
      </c>
      <c r="BD3" s="73" t="s">
        <v>417</v>
      </c>
      <c r="BE3" s="73" t="s">
        <v>418</v>
      </c>
      <c r="BF3" s="73" t="s">
        <v>419</v>
      </c>
      <c r="BG3" s="73" t="s">
        <v>420</v>
      </c>
      <c r="BH3" s="73" t="s">
        <v>421</v>
      </c>
      <c r="BI3" s="73" t="s">
        <v>422</v>
      </c>
      <c r="BJ3" s="74" t="s">
        <v>423</v>
      </c>
      <c r="BK3" s="74" t="s">
        <v>424</v>
      </c>
      <c r="BL3" s="74" t="s">
        <v>425</v>
      </c>
      <c r="BM3" s="70" t="s">
        <v>426</v>
      </c>
      <c r="BN3" s="74" t="s">
        <v>427</v>
      </c>
      <c r="BO3" s="74" t="s">
        <v>428</v>
      </c>
      <c r="BP3" s="74" t="s">
        <v>429</v>
      </c>
      <c r="BQ3" s="74" t="s">
        <v>430</v>
      </c>
      <c r="BR3" s="74" t="s">
        <v>431</v>
      </c>
      <c r="BS3" s="74" t="s">
        <v>404</v>
      </c>
      <c r="BT3" s="74" t="s">
        <v>405</v>
      </c>
      <c r="BU3" s="74" t="s">
        <v>406</v>
      </c>
      <c r="BV3" s="74" t="s">
        <v>407</v>
      </c>
      <c r="BW3" s="74" t="s">
        <v>408</v>
      </c>
      <c r="BX3" s="74" t="s">
        <v>409</v>
      </c>
    </row>
    <row r="4" spans="1:114" ht="29.1" hidden="1" customHeight="1">
      <c r="A4" s="170"/>
      <c r="B4" s="16"/>
      <c r="C4" s="180" t="str" cm="1">
        <f t="array" aca="1" ref="C4" ca="1">_xlfn.TEXTJOIN("", TRUE, IF(ISNUMBER(--MID(D4, ROW(INDIRECT("1:" &amp; LEN(D4))), 1)), MID(D4, ROW(INDIRECT("1:" &amp; LEN(D4))), 1), ""))</f>
        <v/>
      </c>
      <c r="D4" s="51"/>
      <c r="E4" s="109"/>
      <c r="F4" s="109"/>
      <c r="G4" s="109"/>
      <c r="H4" s="109"/>
      <c r="I4" s="109"/>
      <c r="J4" s="109"/>
      <c r="K4" s="109"/>
      <c r="L4" s="55"/>
      <c r="M4" s="49"/>
      <c r="N4" s="48"/>
      <c r="O4" s="49"/>
      <c r="P4" s="49"/>
      <c r="Q4" s="49"/>
      <c r="R4" s="49"/>
      <c r="S4" s="49"/>
      <c r="T4" s="49"/>
      <c r="U4" s="52"/>
      <c r="V4" s="49"/>
      <c r="W4" s="41" t="b">
        <v>0</v>
      </c>
      <c r="X4" s="41" t="b">
        <v>0</v>
      </c>
      <c r="Y4" s="41" t="b">
        <v>0</v>
      </c>
      <c r="Z4" s="26"/>
      <c r="AA4" s="27"/>
      <c r="AB4" s="27"/>
      <c r="AC4" s="27"/>
      <c r="AD4" s="27"/>
      <c r="AE4" s="26"/>
      <c r="AF4" s="28"/>
      <c r="AG4" s="28"/>
      <c r="AH4" s="28"/>
      <c r="AI4" s="28"/>
      <c r="AJ4" s="175"/>
      <c r="AK4" s="173"/>
      <c r="AL4" s="26"/>
      <c r="AM4" s="29"/>
      <c r="AN4" s="29"/>
      <c r="AO4" s="29"/>
      <c r="AP4" s="29"/>
      <c r="AQ4" s="93"/>
      <c r="AR4" s="94"/>
      <c r="AS4" s="94"/>
      <c r="AT4" s="94"/>
      <c r="AU4" s="94"/>
      <c r="AV4" s="96"/>
      <c r="AW4" s="30"/>
      <c r="AX4" s="112"/>
      <c r="AY4" s="144" t="b">
        <v>0</v>
      </c>
      <c r="AZ4" s="139" t="b">
        <v>0</v>
      </c>
      <c r="BA4" s="137" t="b">
        <v>0</v>
      </c>
      <c r="BB4" s="141" t="b">
        <v>0</v>
      </c>
      <c r="BC4" s="147" t="b">
        <v>0</v>
      </c>
    </row>
    <row r="5" spans="1:114" ht="29.1" hidden="1" customHeight="1">
      <c r="A5" s="170"/>
      <c r="B5" s="16"/>
      <c r="C5" s="180" t="str" cm="1">
        <f t="array" aca="1" ref="C5" ca="1">_xlfn.TEXTJOIN("", TRUE, IF(ISNUMBER(--MID(D5, ROW(INDIRECT("1:" &amp; LEN(D5))), 1)), MID(D5, ROW(INDIRECT("1:" &amp; LEN(D5))), 1), ""))</f>
        <v/>
      </c>
      <c r="D5" s="51"/>
      <c r="E5" s="109"/>
      <c r="F5" s="109"/>
      <c r="G5" s="109"/>
      <c r="H5" s="109"/>
      <c r="I5" s="109"/>
      <c r="J5" s="109"/>
      <c r="K5" s="109"/>
      <c r="L5" s="55"/>
      <c r="M5" s="49"/>
      <c r="N5" s="48"/>
      <c r="O5" s="49"/>
      <c r="P5" s="49"/>
      <c r="Q5" s="49"/>
      <c r="R5" s="49"/>
      <c r="S5" s="49"/>
      <c r="T5" s="49"/>
      <c r="U5" s="52"/>
      <c r="V5" s="49"/>
      <c r="W5" s="41" t="b">
        <v>0</v>
      </c>
      <c r="X5" s="41" t="b">
        <v>0</v>
      </c>
      <c r="Y5" s="41" t="b">
        <v>0</v>
      </c>
      <c r="Z5" s="26"/>
      <c r="AA5" s="27"/>
      <c r="AB5" s="27"/>
      <c r="AC5" s="27"/>
      <c r="AD5" s="27"/>
      <c r="AE5" s="26"/>
      <c r="AF5" s="28"/>
      <c r="AG5" s="28"/>
      <c r="AH5" s="28"/>
      <c r="AI5" s="28"/>
      <c r="AJ5" s="175"/>
      <c r="AK5" s="173"/>
      <c r="AL5" s="26"/>
      <c r="AM5" s="29"/>
      <c r="AN5" s="29"/>
      <c r="AO5" s="29"/>
      <c r="AP5" s="29"/>
      <c r="AQ5" s="93"/>
      <c r="AR5" s="94"/>
      <c r="AS5" s="94"/>
      <c r="AT5" s="94"/>
      <c r="AU5" s="94"/>
      <c r="AV5" s="96"/>
      <c r="AW5" s="30"/>
      <c r="AX5" s="112"/>
      <c r="AY5" s="144" t="b">
        <v>0</v>
      </c>
      <c r="AZ5" s="139" t="b">
        <v>0</v>
      </c>
      <c r="BA5" s="137" t="b">
        <v>0</v>
      </c>
      <c r="BB5" s="141" t="b">
        <v>0</v>
      </c>
      <c r="BC5" s="147" t="b">
        <v>0</v>
      </c>
    </row>
    <row r="6" spans="1:114" ht="29.1" hidden="1" customHeight="1">
      <c r="A6" s="170"/>
      <c r="B6" s="16"/>
      <c r="C6" s="180" t="str" cm="1">
        <f t="array" aca="1" ref="C6" ca="1">_xlfn.TEXTJOIN("", TRUE, IF(ISNUMBER(--MID(D6, ROW(INDIRECT("1:" &amp; LEN(D6))), 1)), MID(D6, ROW(INDIRECT("1:" &amp; LEN(D6))), 1), ""))</f>
        <v/>
      </c>
      <c r="D6" s="51"/>
      <c r="E6" s="109"/>
      <c r="F6" s="109"/>
      <c r="G6" s="109"/>
      <c r="H6" s="109"/>
      <c r="I6" s="109"/>
      <c r="J6" s="109"/>
      <c r="K6" s="109"/>
      <c r="L6" s="55"/>
      <c r="M6" s="49"/>
      <c r="N6" s="48"/>
      <c r="O6" s="49"/>
      <c r="P6" s="49"/>
      <c r="Q6" s="49"/>
      <c r="R6" s="49"/>
      <c r="S6" s="49"/>
      <c r="T6" s="49"/>
      <c r="U6" s="52"/>
      <c r="V6" s="49"/>
      <c r="W6" s="41" t="b">
        <v>0</v>
      </c>
      <c r="X6" s="41" t="b">
        <v>0</v>
      </c>
      <c r="Y6" s="41" t="b">
        <v>0</v>
      </c>
      <c r="Z6" s="26"/>
      <c r="AA6" s="27"/>
      <c r="AB6" s="27"/>
      <c r="AC6" s="27"/>
      <c r="AD6" s="27"/>
      <c r="AE6" s="26"/>
      <c r="AF6" s="28"/>
      <c r="AG6" s="28"/>
      <c r="AH6" s="28"/>
      <c r="AI6" s="28"/>
      <c r="AJ6" s="175"/>
      <c r="AK6" s="173"/>
      <c r="AL6" s="26"/>
      <c r="AM6" s="29"/>
      <c r="AN6" s="29"/>
      <c r="AO6" s="29"/>
      <c r="AP6" s="29"/>
      <c r="AQ6" s="93"/>
      <c r="AR6" s="94"/>
      <c r="AS6" s="94"/>
      <c r="AT6" s="94"/>
      <c r="AU6" s="94"/>
      <c r="AV6" s="96"/>
      <c r="AW6" s="30"/>
      <c r="AX6" s="112"/>
      <c r="AY6" s="144" t="b">
        <v>0</v>
      </c>
      <c r="AZ6" s="139" t="b">
        <v>0</v>
      </c>
      <c r="BA6" s="137" t="b">
        <v>0</v>
      </c>
      <c r="BB6" s="141" t="b">
        <v>0</v>
      </c>
      <c r="BC6" s="147" t="b">
        <v>0</v>
      </c>
    </row>
    <row r="7" spans="1:114" ht="29.1" hidden="1" customHeight="1">
      <c r="A7" s="170"/>
      <c r="B7" s="16"/>
      <c r="C7" s="180" t="str" cm="1">
        <f t="array" aca="1" ref="C7" ca="1">_xlfn.TEXTJOIN("", TRUE, IF(ISNUMBER(--MID(D7, ROW(INDIRECT("1:" &amp; LEN(D7))), 1)), MID(D7, ROW(INDIRECT("1:" &amp; LEN(D7))), 1), ""))</f>
        <v/>
      </c>
      <c r="D7" s="51"/>
      <c r="E7" s="109"/>
      <c r="F7" s="109"/>
      <c r="G7" s="109"/>
      <c r="H7" s="109"/>
      <c r="I7" s="109"/>
      <c r="J7" s="109"/>
      <c r="K7" s="109"/>
      <c r="L7" s="55"/>
      <c r="M7" s="49"/>
      <c r="N7" s="48"/>
      <c r="O7" s="49"/>
      <c r="P7" s="49"/>
      <c r="Q7" s="49"/>
      <c r="R7" s="49"/>
      <c r="S7" s="49"/>
      <c r="T7" s="49"/>
      <c r="U7" s="52"/>
      <c r="V7" s="49"/>
      <c r="W7" s="41" t="b">
        <v>0</v>
      </c>
      <c r="X7" s="41" t="b">
        <v>0</v>
      </c>
      <c r="Y7" s="41" t="b">
        <v>0</v>
      </c>
      <c r="Z7" s="26"/>
      <c r="AA7" s="27"/>
      <c r="AB7" s="27"/>
      <c r="AC7" s="27"/>
      <c r="AD7" s="27"/>
      <c r="AE7" s="26"/>
      <c r="AF7" s="28"/>
      <c r="AG7" s="28"/>
      <c r="AH7" s="28"/>
      <c r="AI7" s="28"/>
      <c r="AJ7" s="175"/>
      <c r="AK7" s="173"/>
      <c r="AL7" s="26"/>
      <c r="AM7" s="29"/>
      <c r="AN7" s="29"/>
      <c r="AO7" s="29"/>
      <c r="AP7" s="29"/>
      <c r="AQ7" s="93"/>
      <c r="AR7" s="94"/>
      <c r="AS7" s="94"/>
      <c r="AT7" s="94"/>
      <c r="AU7" s="94"/>
      <c r="AV7" s="96"/>
      <c r="AW7" s="30"/>
      <c r="AX7" s="112"/>
      <c r="AY7" s="144" t="b">
        <v>0</v>
      </c>
      <c r="AZ7" s="139" t="b">
        <v>0</v>
      </c>
      <c r="BA7" s="137" t="b">
        <v>0</v>
      </c>
      <c r="BB7" s="141" t="b">
        <v>0</v>
      </c>
      <c r="BC7" s="147" t="b">
        <v>0</v>
      </c>
    </row>
    <row r="8" spans="1:114" ht="29.1" hidden="1" customHeight="1">
      <c r="A8" s="170"/>
      <c r="B8" s="16"/>
      <c r="C8" s="180" t="str" cm="1">
        <f t="array" aca="1" ref="C8" ca="1">_xlfn.CONCAT(R8,IF(_xlfn.TEXTJOIN("",TRUE,IF(ISNUMBER(--MID(D8,ROW(INDIRECT("1:"&amp;LEN(D8))),1)),MID(D8,ROW(INDIRECT("1:"&amp;LEN(D8))),1),""))&gt;9,_xlfn.TEXTJOIN("",TRUE,IF(ISNUMBER(--MID(D8,ROW(INDIRECT("1:"&amp;LEN(D8))),1)),MID(D8,ROW(INDIRECT("1:"&amp;LEN(D8))),1),"")),_xlfn.CONCAT(0,_xlfn.TEXTJOIN("",TRUE,IF(ISNUMBER(--MID(D8,ROW(INDIRECT("1:"&amp;LEN(D8))),1)),MID(D8,ROW(INDIRECT("1:"&amp;LEN(D8))),1),"")))))</f>
        <v/>
      </c>
      <c r="D8" s="51"/>
      <c r="E8" s="109"/>
      <c r="F8" s="109"/>
      <c r="G8" s="109"/>
      <c r="H8" s="109"/>
      <c r="I8" s="109"/>
      <c r="J8" s="109"/>
      <c r="K8" s="109"/>
      <c r="L8" s="55"/>
      <c r="M8" s="49"/>
      <c r="N8" s="48"/>
      <c r="O8" s="49"/>
      <c r="P8" s="49"/>
      <c r="Q8" s="49"/>
      <c r="R8" s="49"/>
      <c r="S8" s="49"/>
      <c r="T8" s="49"/>
      <c r="U8" s="52"/>
      <c r="V8" s="49"/>
      <c r="W8" s="41" t="b">
        <v>0</v>
      </c>
      <c r="X8" s="41" t="b">
        <v>0</v>
      </c>
      <c r="Y8" s="41" t="b">
        <v>0</v>
      </c>
      <c r="Z8" s="26"/>
      <c r="AA8" s="27"/>
      <c r="AB8" s="27"/>
      <c r="AC8" s="27"/>
      <c r="AD8" s="27"/>
      <c r="AE8" s="26"/>
      <c r="AF8" s="28"/>
      <c r="AG8" s="28"/>
      <c r="AH8" s="28"/>
      <c r="AI8" s="28"/>
      <c r="AJ8" s="178"/>
      <c r="AK8" s="173"/>
      <c r="AL8" s="26"/>
      <c r="AM8" s="29"/>
      <c r="AN8" s="29"/>
      <c r="AO8" s="29"/>
      <c r="AP8" s="29"/>
      <c r="AQ8" s="93"/>
      <c r="AR8" s="94"/>
      <c r="AS8" s="94"/>
      <c r="AT8" s="94"/>
      <c r="AU8" s="94"/>
      <c r="AV8" s="96"/>
      <c r="AW8" s="30"/>
      <c r="AX8" s="112"/>
      <c r="AY8" s="144" t="b">
        <v>0</v>
      </c>
      <c r="AZ8" s="139" t="b">
        <v>0</v>
      </c>
      <c r="BA8" s="137" t="b">
        <v>0</v>
      </c>
      <c r="BB8" s="141" t="b">
        <v>0</v>
      </c>
      <c r="BC8" s="147" t="b">
        <v>0</v>
      </c>
    </row>
    <row r="9" spans="1:114" ht="29.1" customHeight="1">
      <c r="A9" s="170" t="b">
        <v>1</v>
      </c>
      <c r="B9" s="16"/>
      <c r="C9" s="180" t="str" cm="1">
        <f t="array" aca="1" ref="C9" ca="1">_xlfn.CONCAT(R9,IF(_xlfn.NUMBERVALUE(_xlfn.TEXTJOIN("",TRUE,IF(ISNUMBER(--MID(D9,ROW(INDIRECT("1:"&amp;LEN(D9))),1)),MID(D9,ROW(INDIRECT("1:"&amp;LEN(D9))),1),"")))&gt;=10,_xlfn.TEXTJOIN("",TRUE,IF(ISNUMBER(--MID(D9,ROW(INDIRECT("1:"&amp;LEN(D9))),1)),MID(D9,ROW(INDIRECT("1:"&amp;LEN(D9))),1),"")),_xlfn.CONCAT("0",_xlfn.TEXTJOIN("",TRUE,IF(ISNUMBER(--MID(D9,ROW(INDIRECT("1:"&amp;LEN(D9))),1)),MID(D9,ROW(INDIRECT("1:"&amp;LEN(D9))),1),"")))))</f>
        <v>All01</v>
      </c>
      <c r="D9" s="229" t="s">
        <v>8</v>
      </c>
      <c r="E9" s="230" t="s">
        <v>9</v>
      </c>
      <c r="F9" s="230" t="s">
        <v>10</v>
      </c>
      <c r="G9" s="231" t="s">
        <v>11</v>
      </c>
      <c r="H9" s="230" t="s">
        <v>432</v>
      </c>
      <c r="I9" s="230" t="s">
        <v>433</v>
      </c>
      <c r="J9" s="230"/>
      <c r="K9" s="230" t="s">
        <v>434</v>
      </c>
      <c r="L9" s="232" t="s">
        <v>435</v>
      </c>
      <c r="M9" s="233" t="s">
        <v>436</v>
      </c>
      <c r="N9" s="233" t="s">
        <v>437</v>
      </c>
      <c r="O9" s="233" t="s">
        <v>438</v>
      </c>
      <c r="P9" s="233" t="s">
        <v>123</v>
      </c>
      <c r="Q9" s="233" t="s">
        <v>439</v>
      </c>
      <c r="R9" s="234" t="s">
        <v>440</v>
      </c>
      <c r="S9" s="44"/>
      <c r="T9" s="44"/>
      <c r="U9" s="46"/>
      <c r="V9" s="44"/>
      <c r="W9" s="39" t="b">
        <v>0</v>
      </c>
      <c r="X9" s="39" t="b">
        <v>0</v>
      </c>
      <c r="Y9" s="39" t="b">
        <v>0</v>
      </c>
      <c r="Z9" s="31"/>
      <c r="AA9" s="32"/>
      <c r="AB9" s="32"/>
      <c r="AC9" s="32"/>
      <c r="AD9" s="32"/>
      <c r="AE9" s="31"/>
      <c r="AF9" s="33"/>
      <c r="AG9" s="33"/>
      <c r="AH9" s="33"/>
      <c r="AI9" s="33"/>
      <c r="AJ9" s="174">
        <v>2000000</v>
      </c>
      <c r="AK9" s="172" t="s">
        <v>12</v>
      </c>
      <c r="AL9" s="31" t="s">
        <v>441</v>
      </c>
      <c r="AM9" s="37" t="s">
        <v>442</v>
      </c>
      <c r="AN9" s="37" t="s">
        <v>442</v>
      </c>
      <c r="AO9" s="37" t="s">
        <v>443</v>
      </c>
      <c r="AP9" s="37" t="s">
        <v>441</v>
      </c>
      <c r="AQ9" s="95" t="s">
        <v>443</v>
      </c>
      <c r="AR9" s="94" t="s">
        <v>442</v>
      </c>
      <c r="AS9" s="94" t="s">
        <v>443</v>
      </c>
      <c r="AT9" s="94" t="s">
        <v>444</v>
      </c>
      <c r="AU9" s="94" t="s">
        <v>441</v>
      </c>
      <c r="AV9" s="96" t="s">
        <v>441</v>
      </c>
      <c r="AW9" s="36"/>
      <c r="AX9" s="111"/>
      <c r="AY9" s="145" t="b">
        <v>0</v>
      </c>
      <c r="AZ9" s="139" t="b">
        <v>0</v>
      </c>
      <c r="BA9" s="137" t="b">
        <v>1</v>
      </c>
      <c r="BB9" s="141" t="b">
        <v>0</v>
      </c>
      <c r="BC9" s="147" t="b">
        <v>0</v>
      </c>
      <c r="BD9" s="72">
        <f t="shared" ref="BD9:BD15" si="0">COUNTIF($AL9:$AO9,"G")</f>
        <v>2</v>
      </c>
      <c r="BE9" s="72">
        <f t="shared" ref="BE9:BE15" si="1">COUNTIF($AL9:$AO9,"G/A")</f>
        <v>1</v>
      </c>
      <c r="BF9" s="72">
        <f t="shared" ref="BF9:BF15" si="2">COUNTIF($AL9:$AO9,"A")</f>
        <v>1</v>
      </c>
      <c r="BG9" s="72">
        <f t="shared" ref="BG9:BG15" si="3">COUNTIF($AL9:$AO9,"A/R")</f>
        <v>0</v>
      </c>
      <c r="BH9" s="72">
        <f t="shared" ref="BH9:BH15" si="4">COUNTIF($AL9:$AO9,"R")</f>
        <v>0</v>
      </c>
      <c r="BI9" s="72">
        <f t="shared" ref="BI9:BI15" si="5">COUNTIF($AL9:$AO9,"N")</f>
        <v>0</v>
      </c>
      <c r="BJ9" s="70">
        <f t="shared" ref="BJ9:BJ15" si="6">BD9+BE9</f>
        <v>3</v>
      </c>
      <c r="BK9" s="70">
        <f t="shared" ref="BK9:BK15" si="7">SUM(BD9:BF9)</f>
        <v>4</v>
      </c>
      <c r="BL9" s="70">
        <f t="shared" ref="BL9:BL15" si="8">SUM(BG9:BH9)</f>
        <v>0</v>
      </c>
      <c r="BM9" s="70">
        <f t="shared" ref="BM9:BM15" ca="1" si="9">IF(COUNTIF(BN9:BX9,0)&gt;0,0,1)</f>
        <v>0</v>
      </c>
      <c r="BN9" s="70">
        <f t="shared" ref="BN9:BQ15" si="10">IF(COUNTIF(BN$165:BN$170,AL9)&gt;0,1,0)</f>
        <v>1</v>
      </c>
      <c r="BO9" s="70">
        <f t="shared" si="10"/>
        <v>1</v>
      </c>
      <c r="BP9" s="70">
        <f t="shared" si="10"/>
        <v>1</v>
      </c>
      <c r="BQ9" s="70">
        <f t="shared" si="10"/>
        <v>1</v>
      </c>
      <c r="BR9" s="70">
        <f ca="1">IF(Thresholds!$C$8="Minimum",IF(OFFSET(BC9,0,$BR$1)&gt;=Thresholds!$D$8,1,0),IF(Thresholds!$C$8="Maximum",IF(OFFSET(BC9,0,$BR$1)&lt;=Thresholds!$D$8,1,0),1))</f>
        <v>0</v>
      </c>
      <c r="BS9" s="70">
        <f t="shared" ref="BS9:BX15" si="11">IF(COUNTIF(BS$165:BS$170,AQ9)&gt;0,1,0)</f>
        <v>1</v>
      </c>
      <c r="BT9" s="70">
        <f t="shared" si="11"/>
        <v>1</v>
      </c>
      <c r="BU9" s="70">
        <f t="shared" si="11"/>
        <v>1</v>
      </c>
      <c r="BV9" s="70">
        <f t="shared" si="11"/>
        <v>0</v>
      </c>
      <c r="BW9" s="70">
        <f t="shared" si="11"/>
        <v>1</v>
      </c>
      <c r="BX9" s="70">
        <f t="shared" si="11"/>
        <v>1</v>
      </c>
    </row>
    <row r="10" spans="1:114" ht="29.1" hidden="1" customHeight="1">
      <c r="A10" s="170" t="b">
        <v>0</v>
      </c>
      <c r="B10" s="16"/>
      <c r="C10" s="180" t="str" cm="1">
        <f t="array" aca="1" ref="C10" ca="1">_xlfn.CONCAT(R10,IF(_xlfn.NUMBERVALUE(_xlfn.TEXTJOIN("",TRUE,IF(ISNUMBER(--MID(D10,ROW(INDIRECT("1:"&amp;LEN(D10))),1)),MID(D10,ROW(INDIRECT("1:"&amp;LEN(D10))),1),"")))&gt;=10,_xlfn.TEXTJOIN("",TRUE,IF(ISNUMBER(--MID(D10,ROW(INDIRECT("1:"&amp;LEN(D10))),1)),MID(D10,ROW(INDIRECT("1:"&amp;LEN(D10))),1),"")),_xlfn.CONCAT("0",_xlfn.TEXTJOIN("",TRUE,IF(ISNUMBER(--MID(D10,ROW(INDIRECT("1:"&amp;LEN(D10))),1)),MID(D10,ROW(INDIRECT("1:"&amp;LEN(D10))),1),"")))))</f>
        <v>All01</v>
      </c>
      <c r="D10" s="42" t="s">
        <v>626</v>
      </c>
      <c r="E10" s="107" t="s">
        <v>627</v>
      </c>
      <c r="F10" s="106" t="s">
        <v>15</v>
      </c>
      <c r="G10" s="107" t="s">
        <v>628</v>
      </c>
      <c r="H10" s="107" t="s">
        <v>629</v>
      </c>
      <c r="I10" s="107" t="s">
        <v>433</v>
      </c>
      <c r="J10" s="107"/>
      <c r="K10" s="107" t="s">
        <v>630</v>
      </c>
      <c r="L10" s="54" t="s">
        <v>447</v>
      </c>
      <c r="M10" s="44" t="s">
        <v>583</v>
      </c>
      <c r="N10" s="44" t="s">
        <v>437</v>
      </c>
      <c r="O10" s="44" t="s">
        <v>479</v>
      </c>
      <c r="P10" s="44" t="s">
        <v>123</v>
      </c>
      <c r="Q10" s="44" t="s">
        <v>487</v>
      </c>
      <c r="R10" s="44" t="s">
        <v>440</v>
      </c>
      <c r="S10" s="44"/>
      <c r="T10" s="44"/>
      <c r="U10" s="46"/>
      <c r="V10" s="44"/>
      <c r="W10" s="39" t="b">
        <v>0</v>
      </c>
      <c r="X10" s="39" t="b">
        <v>0</v>
      </c>
      <c r="Y10" s="39" t="b">
        <v>0</v>
      </c>
      <c r="Z10" s="31"/>
      <c r="AA10" s="32"/>
      <c r="AB10" s="32"/>
      <c r="AC10" s="32"/>
      <c r="AD10" s="32"/>
      <c r="AE10" s="31"/>
      <c r="AF10" s="33"/>
      <c r="AG10" s="33"/>
      <c r="AH10" s="33"/>
      <c r="AI10" s="33"/>
      <c r="AJ10" s="177"/>
      <c r="AK10" s="172" t="s">
        <v>99</v>
      </c>
      <c r="AL10" s="31" t="s">
        <v>441</v>
      </c>
      <c r="AM10" s="37" t="s">
        <v>441</v>
      </c>
      <c r="AN10" s="37" t="s">
        <v>443</v>
      </c>
      <c r="AO10" s="37" t="s">
        <v>442</v>
      </c>
      <c r="AP10" s="37" t="s">
        <v>443</v>
      </c>
      <c r="AQ10" s="34" t="s">
        <v>444</v>
      </c>
      <c r="AR10" s="35" t="s">
        <v>442</v>
      </c>
      <c r="AS10" s="35" t="s">
        <v>442</v>
      </c>
      <c r="AT10" s="35" t="s">
        <v>442</v>
      </c>
      <c r="AU10" s="35" t="s">
        <v>442</v>
      </c>
      <c r="AV10" s="35" t="s">
        <v>442</v>
      </c>
      <c r="AW10" s="36" t="s">
        <v>631</v>
      </c>
      <c r="AX10" s="111" t="s">
        <v>501</v>
      </c>
      <c r="AY10" s="145" t="b">
        <v>0</v>
      </c>
      <c r="AZ10" s="139" t="b">
        <v>0</v>
      </c>
      <c r="BA10" s="137" t="b">
        <v>0</v>
      </c>
      <c r="BB10" s="141" t="s">
        <v>437</v>
      </c>
      <c r="BC10" s="147" t="b">
        <v>1</v>
      </c>
      <c r="BD10" s="72">
        <f t="shared" si="0"/>
        <v>1</v>
      </c>
      <c r="BE10" s="72">
        <f t="shared" si="1"/>
        <v>1</v>
      </c>
      <c r="BF10" s="72">
        <f t="shared" si="2"/>
        <v>2</v>
      </c>
      <c r="BG10" s="72">
        <f t="shared" si="3"/>
        <v>0</v>
      </c>
      <c r="BH10" s="72">
        <f t="shared" si="4"/>
        <v>0</v>
      </c>
      <c r="BI10" s="72">
        <f t="shared" si="5"/>
        <v>0</v>
      </c>
      <c r="BJ10" s="70">
        <f t="shared" si="6"/>
        <v>2</v>
      </c>
      <c r="BK10" s="70">
        <f t="shared" si="7"/>
        <v>4</v>
      </c>
      <c r="BL10" s="70">
        <f t="shared" si="8"/>
        <v>0</v>
      </c>
      <c r="BM10" s="70">
        <f t="shared" ca="1" si="9"/>
        <v>0</v>
      </c>
      <c r="BN10" s="70">
        <f t="shared" si="10"/>
        <v>1</v>
      </c>
      <c r="BO10" s="70">
        <f t="shared" si="10"/>
        <v>1</v>
      </c>
      <c r="BP10" s="70">
        <f t="shared" si="10"/>
        <v>1</v>
      </c>
      <c r="BQ10" s="70">
        <f t="shared" si="10"/>
        <v>1</v>
      </c>
      <c r="BR10" s="70">
        <f ca="1">IF(Thresholds!$C$8="Minimum",IF(OFFSET(BC10,0,$BR$1)&gt;=Thresholds!$D$8,1,0),IF(Thresholds!$C$8="Maximum",IF(OFFSET(BC10,0,$BR$1)&lt;=Thresholds!$D$8,1,0),1))</f>
        <v>1</v>
      </c>
      <c r="BS10" s="70">
        <f t="shared" si="11"/>
        <v>0</v>
      </c>
      <c r="BT10" s="70">
        <f t="shared" si="11"/>
        <v>1</v>
      </c>
      <c r="BU10" s="70">
        <f t="shared" si="11"/>
        <v>1</v>
      </c>
      <c r="BV10" s="70">
        <f t="shared" si="11"/>
        <v>1</v>
      </c>
      <c r="BW10" s="70">
        <f t="shared" si="11"/>
        <v>1</v>
      </c>
      <c r="BX10" s="70">
        <f t="shared" si="11"/>
        <v>1</v>
      </c>
    </row>
    <row r="11" spans="1:114" ht="29.1" hidden="1" customHeight="1">
      <c r="A11" s="170" t="b">
        <v>0</v>
      </c>
      <c r="B11" s="16"/>
      <c r="C11" s="180" t="str" cm="1">
        <f t="array" aca="1" ref="C11" ca="1">_xlfn.CONCAT(R11,IF(_xlfn.NUMBERVALUE(_xlfn.TEXTJOIN("",TRUE,IF(ISNUMBER(--MID(D11,ROW(INDIRECT("1:"&amp;LEN(D11))),1)),MID(D11,ROW(INDIRECT("1:"&amp;LEN(D11))),1),"")))&gt;=10,_xlfn.TEXTJOIN("",TRUE,IF(ISNUMBER(--MID(D11,ROW(INDIRECT("1:"&amp;LEN(D11))),1)),MID(D11,ROW(INDIRECT("1:"&amp;LEN(D11))),1),"")),_xlfn.CONCAT("0",_xlfn.TEXTJOIN("",TRUE,IF(ISNUMBER(--MID(D11,ROW(INDIRECT("1:"&amp;LEN(D11))),1)),MID(D11,ROW(INDIRECT("1:"&amp;LEN(D11))),1),"")))))</f>
        <v>All02</v>
      </c>
      <c r="D11" s="42" t="s">
        <v>635</v>
      </c>
      <c r="E11" s="107" t="s">
        <v>636</v>
      </c>
      <c r="F11" s="106" t="s">
        <v>15</v>
      </c>
      <c r="G11" s="107" t="s">
        <v>637</v>
      </c>
      <c r="H11" s="107" t="s">
        <v>638</v>
      </c>
      <c r="I11" s="107" t="s">
        <v>433</v>
      </c>
      <c r="J11" s="107"/>
      <c r="K11" s="107" t="s">
        <v>639</v>
      </c>
      <c r="L11" s="54" t="s">
        <v>447</v>
      </c>
      <c r="M11" s="44" t="s">
        <v>478</v>
      </c>
      <c r="N11" s="44" t="s">
        <v>437</v>
      </c>
      <c r="O11" s="44" t="s">
        <v>479</v>
      </c>
      <c r="P11" s="44" t="s">
        <v>123</v>
      </c>
      <c r="Q11" s="44" t="s">
        <v>487</v>
      </c>
      <c r="R11" s="44" t="s">
        <v>440</v>
      </c>
      <c r="S11" s="44"/>
      <c r="T11" s="44"/>
      <c r="U11" s="46"/>
      <c r="V11" s="44"/>
      <c r="W11" s="39" t="b">
        <v>0</v>
      </c>
      <c r="X11" s="39" t="b">
        <v>0</v>
      </c>
      <c r="Y11" s="39" t="b">
        <v>0</v>
      </c>
      <c r="Z11" s="31"/>
      <c r="AA11" s="32"/>
      <c r="AB11" s="32"/>
      <c r="AC11" s="32"/>
      <c r="AD11" s="32"/>
      <c r="AE11" s="31"/>
      <c r="AF11" s="33"/>
      <c r="AG11" s="33"/>
      <c r="AH11" s="33"/>
      <c r="AI11" s="33"/>
      <c r="AJ11" s="177"/>
      <c r="AK11" s="172"/>
      <c r="AL11" s="31" t="s">
        <v>441</v>
      </c>
      <c r="AM11" s="37" t="s">
        <v>441</v>
      </c>
      <c r="AN11" s="37" t="s">
        <v>443</v>
      </c>
      <c r="AO11" s="37" t="s">
        <v>442</v>
      </c>
      <c r="AP11" s="37" t="s">
        <v>443</v>
      </c>
      <c r="AQ11" s="34" t="s">
        <v>444</v>
      </c>
      <c r="AR11" s="35" t="s">
        <v>442</v>
      </c>
      <c r="AS11" s="35" t="s">
        <v>442</v>
      </c>
      <c r="AT11" s="35" t="s">
        <v>442</v>
      </c>
      <c r="AU11" s="35" t="s">
        <v>442</v>
      </c>
      <c r="AV11" s="35" t="s">
        <v>442</v>
      </c>
      <c r="AW11" s="36" t="s">
        <v>631</v>
      </c>
      <c r="AX11" s="111" t="s">
        <v>501</v>
      </c>
      <c r="AY11" s="145" t="b">
        <v>0</v>
      </c>
      <c r="AZ11" s="139" t="b">
        <v>0</v>
      </c>
      <c r="BA11" s="137" t="b">
        <v>0</v>
      </c>
      <c r="BB11" s="141" t="s">
        <v>437</v>
      </c>
      <c r="BC11" s="147" t="b">
        <v>1</v>
      </c>
      <c r="BD11" s="72">
        <f t="shared" si="0"/>
        <v>1</v>
      </c>
      <c r="BE11" s="72">
        <f t="shared" si="1"/>
        <v>1</v>
      </c>
      <c r="BF11" s="72">
        <f t="shared" si="2"/>
        <v>2</v>
      </c>
      <c r="BG11" s="72">
        <f t="shared" si="3"/>
        <v>0</v>
      </c>
      <c r="BH11" s="72">
        <f t="shared" si="4"/>
        <v>0</v>
      </c>
      <c r="BI11" s="72">
        <f t="shared" si="5"/>
        <v>0</v>
      </c>
      <c r="BJ11" s="70">
        <f t="shared" si="6"/>
        <v>2</v>
      </c>
      <c r="BK11" s="70">
        <f t="shared" si="7"/>
        <v>4</v>
      </c>
      <c r="BL11" s="70">
        <f t="shared" si="8"/>
        <v>0</v>
      </c>
      <c r="BM11" s="70">
        <f t="shared" ca="1" si="9"/>
        <v>0</v>
      </c>
      <c r="BN11" s="70">
        <f t="shared" si="10"/>
        <v>1</v>
      </c>
      <c r="BO11" s="70">
        <f t="shared" si="10"/>
        <v>1</v>
      </c>
      <c r="BP11" s="70">
        <f t="shared" si="10"/>
        <v>1</v>
      </c>
      <c r="BQ11" s="70">
        <f t="shared" si="10"/>
        <v>1</v>
      </c>
      <c r="BR11" s="70">
        <f ca="1">IF(Thresholds!$C$8="Minimum",IF(OFFSET(BC11,0,$BR$1)&gt;=Thresholds!$D$8,1,0),IF(Thresholds!$C$8="Maximum",IF(OFFSET(BC11,0,$BR$1)&lt;=Thresholds!$D$8,1,0),1))</f>
        <v>1</v>
      </c>
      <c r="BS11" s="70">
        <f t="shared" si="11"/>
        <v>0</v>
      </c>
      <c r="BT11" s="70">
        <f t="shared" si="11"/>
        <v>1</v>
      </c>
      <c r="BU11" s="70">
        <f t="shared" si="11"/>
        <v>1</v>
      </c>
      <c r="BV11" s="70">
        <f t="shared" si="11"/>
        <v>1</v>
      </c>
      <c r="BW11" s="70">
        <f t="shared" si="11"/>
        <v>1</v>
      </c>
      <c r="BX11" s="70">
        <f t="shared" si="11"/>
        <v>1</v>
      </c>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row>
    <row r="12" spans="1:114" ht="29.1" hidden="1" customHeight="1">
      <c r="A12" s="170" t="b">
        <v>0</v>
      </c>
      <c r="B12" s="17"/>
      <c r="C12" s="180" t="str" cm="1">
        <f t="array" aca="1" ref="C12" ca="1">_xlfn.CONCAT(R12,IF(_xlfn.NUMBERVALUE(_xlfn.TEXTJOIN("",TRUE,IF(ISNUMBER(--MID(D12,ROW(INDIRECT("1:"&amp;LEN(D12))),1)),MID(D12,ROW(INDIRECT("1:"&amp;LEN(D12))),1),"")))&gt;=10,_xlfn.TEXTJOIN("",TRUE,IF(ISNUMBER(--MID(D12,ROW(INDIRECT("1:"&amp;LEN(D12))),1)),MID(D12,ROW(INDIRECT("1:"&amp;LEN(D12))),1),"")),_xlfn.CONCAT("0",_xlfn.TEXTJOIN("",TRUE,IF(ISNUMBER(--MID(D12,ROW(INDIRECT("1:"&amp;LEN(D12))),1)),MID(D12,ROW(INDIRECT("1:"&amp;LEN(D12))),1),"")))))</f>
        <v>All03</v>
      </c>
      <c r="D12" s="42" t="s">
        <v>640</v>
      </c>
      <c r="E12" s="107" t="s">
        <v>641</v>
      </c>
      <c r="F12" s="106" t="s">
        <v>15</v>
      </c>
      <c r="G12" s="107" t="s">
        <v>642</v>
      </c>
      <c r="H12" s="107" t="s">
        <v>643</v>
      </c>
      <c r="I12" s="107" t="s">
        <v>433</v>
      </c>
      <c r="J12" s="107"/>
      <c r="K12" s="107" t="s">
        <v>579</v>
      </c>
      <c r="L12" s="54" t="s">
        <v>644</v>
      </c>
      <c r="M12" s="44" t="s">
        <v>436</v>
      </c>
      <c r="N12" s="44" t="s">
        <v>437</v>
      </c>
      <c r="O12" s="44" t="s">
        <v>458</v>
      </c>
      <c r="P12" s="44" t="s">
        <v>123</v>
      </c>
      <c r="Q12" s="44" t="s">
        <v>487</v>
      </c>
      <c r="R12" s="44" t="s">
        <v>440</v>
      </c>
      <c r="S12" s="44"/>
      <c r="T12" s="44"/>
      <c r="U12" s="46"/>
      <c r="V12" s="44"/>
      <c r="W12" s="39" t="b">
        <v>0</v>
      </c>
      <c r="X12" s="39" t="b">
        <v>0</v>
      </c>
      <c r="Y12" s="39" t="b">
        <v>0</v>
      </c>
      <c r="Z12" s="31"/>
      <c r="AA12" s="32"/>
      <c r="AB12" s="32"/>
      <c r="AC12" s="32"/>
      <c r="AD12" s="32"/>
      <c r="AE12" s="31"/>
      <c r="AF12" s="33"/>
      <c r="AG12" s="33"/>
      <c r="AH12" s="33"/>
      <c r="AI12" s="33"/>
      <c r="AJ12" s="177"/>
      <c r="AK12" s="172"/>
      <c r="AL12" s="31" t="s">
        <v>441</v>
      </c>
      <c r="AM12" s="37" t="s">
        <v>441</v>
      </c>
      <c r="AN12" s="37" t="s">
        <v>441</v>
      </c>
      <c r="AO12" s="37" t="s">
        <v>442</v>
      </c>
      <c r="AP12" s="37" t="s">
        <v>443</v>
      </c>
      <c r="AQ12" s="34" t="s">
        <v>443</v>
      </c>
      <c r="AR12" s="35" t="s">
        <v>442</v>
      </c>
      <c r="AS12" s="35" t="s">
        <v>443</v>
      </c>
      <c r="AT12" s="35" t="s">
        <v>442</v>
      </c>
      <c r="AU12" s="35" t="s">
        <v>443</v>
      </c>
      <c r="AV12" s="35" t="s">
        <v>442</v>
      </c>
      <c r="AW12" s="36"/>
      <c r="AX12" s="111"/>
      <c r="AY12" s="145" t="b">
        <v>0</v>
      </c>
      <c r="AZ12" s="139" t="b">
        <v>0</v>
      </c>
      <c r="BA12" s="137" t="b">
        <v>1</v>
      </c>
      <c r="BB12" s="141" t="s">
        <v>437</v>
      </c>
      <c r="BC12" s="147" t="b">
        <v>0</v>
      </c>
      <c r="BD12" s="72">
        <f t="shared" si="0"/>
        <v>1</v>
      </c>
      <c r="BE12" s="72">
        <f t="shared" si="1"/>
        <v>0</v>
      </c>
      <c r="BF12" s="72">
        <f t="shared" si="2"/>
        <v>3</v>
      </c>
      <c r="BG12" s="72">
        <f t="shared" si="3"/>
        <v>0</v>
      </c>
      <c r="BH12" s="72">
        <f t="shared" si="4"/>
        <v>0</v>
      </c>
      <c r="BI12" s="72">
        <f t="shared" si="5"/>
        <v>0</v>
      </c>
      <c r="BJ12" s="70">
        <f t="shared" si="6"/>
        <v>1</v>
      </c>
      <c r="BK12" s="70">
        <f t="shared" si="7"/>
        <v>4</v>
      </c>
      <c r="BL12" s="70">
        <f t="shared" si="8"/>
        <v>0</v>
      </c>
      <c r="BM12" s="70">
        <f t="shared" ca="1" si="9"/>
        <v>1</v>
      </c>
      <c r="BN12" s="70">
        <f t="shared" si="10"/>
        <v>1</v>
      </c>
      <c r="BO12" s="70">
        <f t="shared" si="10"/>
        <v>1</v>
      </c>
      <c r="BP12" s="70">
        <f t="shared" si="10"/>
        <v>1</v>
      </c>
      <c r="BQ12" s="70">
        <f t="shared" si="10"/>
        <v>1</v>
      </c>
      <c r="BR12" s="70">
        <f ca="1">IF(Thresholds!$C$8="Minimum",IF(OFFSET(BC12,0,$BR$1)&gt;=Thresholds!$D$8,1,0),IF(Thresholds!$C$8="Maximum",IF(OFFSET(BC12,0,$BR$1)&lt;=Thresholds!$D$8,1,0),1))</f>
        <v>1</v>
      </c>
      <c r="BS12" s="70">
        <f t="shared" si="11"/>
        <v>1</v>
      </c>
      <c r="BT12" s="70">
        <f t="shared" si="11"/>
        <v>1</v>
      </c>
      <c r="BU12" s="70">
        <f t="shared" si="11"/>
        <v>1</v>
      </c>
      <c r="BV12" s="70">
        <f t="shared" si="11"/>
        <v>1</v>
      </c>
      <c r="BW12" s="70">
        <f t="shared" si="11"/>
        <v>1</v>
      </c>
      <c r="BX12" s="70">
        <f t="shared" si="11"/>
        <v>1</v>
      </c>
    </row>
    <row r="13" spans="1:114" ht="29.1" hidden="1" customHeight="1">
      <c r="A13" s="170" t="b">
        <v>0</v>
      </c>
      <c r="B13" s="16"/>
      <c r="C13" s="180" t="str" cm="1">
        <f t="array" aca="1" ref="C13" ca="1">_xlfn.CONCAT(R13,IF(_xlfn.NUMBERVALUE(_xlfn.TEXTJOIN("",TRUE,IF(ISNUMBER(--MID(D13,ROW(INDIRECT("1:"&amp;LEN(D13))),1)),MID(D13,ROW(INDIRECT("1:"&amp;LEN(D13))),1),"")))&gt;=10,_xlfn.TEXTJOIN("",TRUE,IF(ISNUMBER(--MID(D13,ROW(INDIRECT("1:"&amp;LEN(D13))),1)),MID(D13,ROW(INDIRECT("1:"&amp;LEN(D13))),1),"")),_xlfn.CONCAT("0",_xlfn.TEXTJOIN("",TRUE,IF(ISNUMBER(--MID(D13,ROW(INDIRECT("1:"&amp;LEN(D13))),1)),MID(D13,ROW(INDIRECT("1:"&amp;LEN(D13))),1),"")))))</f>
        <v>All04</v>
      </c>
      <c r="D13" s="42" t="s">
        <v>645</v>
      </c>
      <c r="E13" s="107" t="s">
        <v>646</v>
      </c>
      <c r="F13" s="106" t="s">
        <v>15</v>
      </c>
      <c r="G13" s="107" t="s">
        <v>647</v>
      </c>
      <c r="H13" s="107" t="s">
        <v>648</v>
      </c>
      <c r="I13" s="107" t="s">
        <v>433</v>
      </c>
      <c r="J13" s="107"/>
      <c r="K13" s="107" t="s">
        <v>453</v>
      </c>
      <c r="L13" s="54" t="s">
        <v>553</v>
      </c>
      <c r="M13" s="44" t="s">
        <v>448</v>
      </c>
      <c r="N13" s="44" t="s">
        <v>649</v>
      </c>
      <c r="O13" s="44" t="s">
        <v>458</v>
      </c>
      <c r="P13" s="44" t="s">
        <v>123</v>
      </c>
      <c r="Q13" s="44" t="s">
        <v>621</v>
      </c>
      <c r="R13" s="44" t="s">
        <v>440</v>
      </c>
      <c r="S13" s="44"/>
      <c r="T13" s="44"/>
      <c r="U13" s="46"/>
      <c r="V13" s="44"/>
      <c r="W13" s="39" t="b">
        <v>0</v>
      </c>
      <c r="X13" s="39" t="b">
        <v>0</v>
      </c>
      <c r="Y13" s="39" t="b">
        <v>0</v>
      </c>
      <c r="Z13" s="31"/>
      <c r="AA13" s="32"/>
      <c r="AB13" s="32"/>
      <c r="AC13" s="32"/>
      <c r="AD13" s="32"/>
      <c r="AE13" s="31"/>
      <c r="AF13" s="33"/>
      <c r="AG13" s="33"/>
      <c r="AH13" s="33"/>
      <c r="AI13" s="33"/>
      <c r="AJ13" s="177"/>
      <c r="AK13" s="172"/>
      <c r="AL13" s="31" t="s">
        <v>441</v>
      </c>
      <c r="AM13" s="37" t="s">
        <v>443</v>
      </c>
      <c r="AN13" s="37" t="s">
        <v>443</v>
      </c>
      <c r="AO13" s="37" t="s">
        <v>442</v>
      </c>
      <c r="AP13" s="37" t="s">
        <v>442</v>
      </c>
      <c r="AQ13" s="34" t="s">
        <v>442</v>
      </c>
      <c r="AR13" s="35" t="s">
        <v>441</v>
      </c>
      <c r="AS13" s="35" t="s">
        <v>441</v>
      </c>
      <c r="AT13" s="35" t="s">
        <v>444</v>
      </c>
      <c r="AU13" s="35" t="s">
        <v>444</v>
      </c>
      <c r="AV13" s="35" t="s">
        <v>442</v>
      </c>
      <c r="AW13" s="36"/>
      <c r="AX13" s="111"/>
      <c r="AY13" s="145" t="b">
        <v>0</v>
      </c>
      <c r="AZ13" s="139" t="b">
        <v>0</v>
      </c>
      <c r="BA13" s="137" t="b">
        <v>0</v>
      </c>
      <c r="BB13" s="141" t="s">
        <v>433</v>
      </c>
      <c r="BC13" s="147" t="b">
        <v>1</v>
      </c>
      <c r="BD13" s="72">
        <f t="shared" si="0"/>
        <v>1</v>
      </c>
      <c r="BE13" s="72">
        <f t="shared" si="1"/>
        <v>2</v>
      </c>
      <c r="BF13" s="72">
        <f t="shared" si="2"/>
        <v>1</v>
      </c>
      <c r="BG13" s="72">
        <f t="shared" si="3"/>
        <v>0</v>
      </c>
      <c r="BH13" s="72">
        <f t="shared" si="4"/>
        <v>0</v>
      </c>
      <c r="BI13" s="72">
        <f t="shared" si="5"/>
        <v>0</v>
      </c>
      <c r="BJ13" s="70">
        <f t="shared" si="6"/>
        <v>3</v>
      </c>
      <c r="BK13" s="70">
        <f t="shared" si="7"/>
        <v>4</v>
      </c>
      <c r="BL13" s="70">
        <f t="shared" si="8"/>
        <v>0</v>
      </c>
      <c r="BM13" s="70">
        <f t="shared" ca="1" si="9"/>
        <v>0</v>
      </c>
      <c r="BN13" s="70">
        <f t="shared" si="10"/>
        <v>1</v>
      </c>
      <c r="BO13" s="70">
        <f t="shared" si="10"/>
        <v>1</v>
      </c>
      <c r="BP13" s="70">
        <f t="shared" si="10"/>
        <v>1</v>
      </c>
      <c r="BQ13" s="70">
        <f t="shared" si="10"/>
        <v>1</v>
      </c>
      <c r="BR13" s="70">
        <f ca="1">IF(Thresholds!$C$8="Minimum",IF(OFFSET(BC13,0,$BR$1)&gt;=Thresholds!$D$8,1,0),IF(Thresholds!$C$8="Maximum",IF(OFFSET(BC13,0,$BR$1)&lt;=Thresholds!$D$8,1,0),1))</f>
        <v>0</v>
      </c>
      <c r="BS13" s="70">
        <f t="shared" si="11"/>
        <v>1</v>
      </c>
      <c r="BT13" s="70">
        <f t="shared" si="11"/>
        <v>1</v>
      </c>
      <c r="BU13" s="70">
        <f t="shared" si="11"/>
        <v>1</v>
      </c>
      <c r="BV13" s="70">
        <f t="shared" si="11"/>
        <v>0</v>
      </c>
      <c r="BW13" s="70">
        <f t="shared" si="11"/>
        <v>0</v>
      </c>
      <c r="BX13" s="70">
        <f t="shared" si="11"/>
        <v>1</v>
      </c>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row>
    <row r="14" spans="1:114" ht="29.1" customHeight="1">
      <c r="A14" s="170" t="b">
        <v>1</v>
      </c>
      <c r="B14" s="16"/>
      <c r="C14" s="180" t="str" cm="1">
        <f t="array" aca="1" ref="C14" ca="1">_xlfn.CONCAT(R14,IF(_xlfn.NUMBERVALUE(_xlfn.TEXTJOIN("",TRUE,IF(ISNUMBER(--MID(D14,ROW(INDIRECT("1:"&amp;LEN(D14))),1)),MID(D14,ROW(INDIRECT("1:"&amp;LEN(D14))),1),"")))&gt;=10,_xlfn.TEXTJOIN("",TRUE,IF(ISNUMBER(--MID(D14,ROW(INDIRECT("1:"&amp;LEN(D14))),1)),MID(D14,ROW(INDIRECT("1:"&amp;LEN(D14))),1),"")),_xlfn.CONCAT("0",_xlfn.TEXTJOIN("",TRUE,IF(ISNUMBER(--MID(D14,ROW(INDIRECT("1:"&amp;LEN(D14))),1)),MID(D14,ROW(INDIRECT("1:"&amp;LEN(D14))),1),"")))))</f>
        <v>All07</v>
      </c>
      <c r="D14" s="229" t="s">
        <v>445</v>
      </c>
      <c r="E14" s="230" t="s">
        <v>267</v>
      </c>
      <c r="F14" s="230" t="s">
        <v>15</v>
      </c>
      <c r="G14" s="230" t="s">
        <v>268</v>
      </c>
      <c r="H14" s="231" t="s">
        <v>446</v>
      </c>
      <c r="I14" s="230" t="s">
        <v>433</v>
      </c>
      <c r="J14" s="230"/>
      <c r="K14" s="230" t="s">
        <v>434</v>
      </c>
      <c r="L14" s="232" t="s">
        <v>447</v>
      </c>
      <c r="M14" s="233" t="s">
        <v>448</v>
      </c>
      <c r="N14" s="233" t="s">
        <v>449</v>
      </c>
      <c r="O14" s="233" t="s">
        <v>438</v>
      </c>
      <c r="P14" s="233" t="s">
        <v>123</v>
      </c>
      <c r="Q14" s="233" t="s">
        <v>450</v>
      </c>
      <c r="R14" s="234" t="s">
        <v>440</v>
      </c>
      <c r="S14" s="44"/>
      <c r="T14" s="44"/>
      <c r="U14" s="46"/>
      <c r="V14" s="44"/>
      <c r="W14" s="39" t="b">
        <v>0</v>
      </c>
      <c r="X14" s="39" t="b">
        <v>0</v>
      </c>
      <c r="Y14" s="39" t="b">
        <v>0</v>
      </c>
      <c r="Z14" s="31"/>
      <c r="AA14" s="32"/>
      <c r="AB14" s="32"/>
      <c r="AC14" s="32"/>
      <c r="AD14" s="32"/>
      <c r="AE14" s="31"/>
      <c r="AF14" s="33"/>
      <c r="AG14" s="33"/>
      <c r="AH14" s="33"/>
      <c r="AI14" s="33"/>
      <c r="AJ14" s="177">
        <v>110000</v>
      </c>
      <c r="AK14" s="173" t="s">
        <v>17</v>
      </c>
      <c r="AL14" s="31"/>
      <c r="AM14" s="37"/>
      <c r="AN14" s="37"/>
      <c r="AO14" s="37"/>
      <c r="AP14" s="37"/>
      <c r="AQ14" s="95"/>
      <c r="AR14" s="94"/>
      <c r="AS14" s="94"/>
      <c r="AT14" s="94"/>
      <c r="AU14" s="94"/>
      <c r="AV14" s="96"/>
      <c r="AW14" s="36"/>
      <c r="AX14" s="111"/>
      <c r="AY14" s="145" t="b">
        <v>0</v>
      </c>
      <c r="AZ14" s="139" t="b">
        <v>0</v>
      </c>
      <c r="BA14" s="137" t="b">
        <v>1</v>
      </c>
      <c r="BB14" s="141" t="s">
        <v>433</v>
      </c>
      <c r="BC14" s="147" t="b">
        <v>1</v>
      </c>
      <c r="BD14" s="72">
        <f t="shared" si="0"/>
        <v>0</v>
      </c>
      <c r="BE14" s="72">
        <f t="shared" si="1"/>
        <v>0</v>
      </c>
      <c r="BF14" s="72">
        <f t="shared" si="2"/>
        <v>0</v>
      </c>
      <c r="BG14" s="72">
        <f t="shared" si="3"/>
        <v>0</v>
      </c>
      <c r="BH14" s="72">
        <f t="shared" si="4"/>
        <v>0</v>
      </c>
      <c r="BI14" s="72">
        <f t="shared" si="5"/>
        <v>0</v>
      </c>
      <c r="BJ14" s="70">
        <f t="shared" si="6"/>
        <v>0</v>
      </c>
      <c r="BK14" s="70">
        <f t="shared" si="7"/>
        <v>0</v>
      </c>
      <c r="BL14" s="70">
        <f t="shared" si="8"/>
        <v>0</v>
      </c>
      <c r="BM14" s="70">
        <f t="shared" ca="1" si="9"/>
        <v>0</v>
      </c>
      <c r="BN14" s="70">
        <f t="shared" si="10"/>
        <v>0</v>
      </c>
      <c r="BO14" s="70">
        <f t="shared" si="10"/>
        <v>0</v>
      </c>
      <c r="BP14" s="70">
        <f t="shared" si="10"/>
        <v>0</v>
      </c>
      <c r="BQ14" s="70">
        <f t="shared" si="10"/>
        <v>0</v>
      </c>
      <c r="BR14" s="70">
        <f ca="1">IF(Thresholds!$C$8="Minimum",IF(OFFSET(BC14,0,$BR$1)&gt;=Thresholds!$D$8,1,0),IF(Thresholds!$C$8="Maximum",IF(OFFSET(BC14,0,$BR$1)&lt;=Thresholds!$D$8,1,0),1))</f>
        <v>0</v>
      </c>
      <c r="BS14" s="70">
        <f t="shared" si="11"/>
        <v>0</v>
      </c>
      <c r="BT14" s="70">
        <f t="shared" si="11"/>
        <v>0</v>
      </c>
      <c r="BU14" s="70">
        <f t="shared" si="11"/>
        <v>0</v>
      </c>
      <c r="BV14" s="70">
        <f t="shared" si="11"/>
        <v>0</v>
      </c>
      <c r="BW14" s="70">
        <f t="shared" si="11"/>
        <v>0</v>
      </c>
      <c r="BX14" s="70">
        <f t="shared" si="11"/>
        <v>0</v>
      </c>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row>
    <row r="15" spans="1:114" ht="29.1" customHeight="1">
      <c r="A15" s="170" t="b">
        <v>1</v>
      </c>
      <c r="B15" s="16"/>
      <c r="C15" s="180" t="str" cm="1">
        <f t="array" aca="1" ref="C15" ca="1">_xlfn.CONCAT(R15,IF(_xlfn.NUMBERVALUE(_xlfn.TEXTJOIN("",TRUE,IF(ISNUMBER(--MID(D15,ROW(INDIRECT("1:"&amp;LEN(D15))),1)),MID(D15,ROW(INDIRECT("1:"&amp;LEN(D15))),1),"")))&gt;=10,_xlfn.TEXTJOIN("",TRUE,IF(ISNUMBER(--MID(D15,ROW(INDIRECT("1:"&amp;LEN(D15))),1)),MID(D15,ROW(INDIRECT("1:"&amp;LEN(D15))),1),"")),_xlfn.CONCAT("0",_xlfn.TEXTJOIN("",TRUE,IF(ISNUMBER(--MID(D15,ROW(INDIRECT("1:"&amp;LEN(D15))),1)),MID(D15,ROW(INDIRECT("1:"&amp;LEN(D15))),1),"")))))</f>
        <v>All10</v>
      </c>
      <c r="D15" s="229" t="s">
        <v>276</v>
      </c>
      <c r="E15" s="230" t="s">
        <v>277</v>
      </c>
      <c r="F15" s="231" t="s">
        <v>15</v>
      </c>
      <c r="G15" s="230" t="s">
        <v>278</v>
      </c>
      <c r="H15" s="231" t="s">
        <v>446</v>
      </c>
      <c r="I15" s="230" t="s">
        <v>433</v>
      </c>
      <c r="J15" s="230"/>
      <c r="K15" s="230" t="s">
        <v>434</v>
      </c>
      <c r="L15" s="232" t="s">
        <v>447</v>
      </c>
      <c r="M15" s="233" t="s">
        <v>448</v>
      </c>
      <c r="N15" s="233" t="s">
        <v>449</v>
      </c>
      <c r="O15" s="233" t="s">
        <v>438</v>
      </c>
      <c r="P15" s="233" t="s">
        <v>123</v>
      </c>
      <c r="Q15" s="233" t="s">
        <v>450</v>
      </c>
      <c r="R15" s="234" t="s">
        <v>440</v>
      </c>
      <c r="S15" s="44"/>
      <c r="T15" s="44"/>
      <c r="U15" s="46"/>
      <c r="V15" s="44"/>
      <c r="W15" s="39" t="b">
        <v>0</v>
      </c>
      <c r="X15" s="39" t="b">
        <v>0</v>
      </c>
      <c r="Y15" s="39" t="b">
        <v>0</v>
      </c>
      <c r="Z15" s="31"/>
      <c r="AA15" s="32"/>
      <c r="AB15" s="32"/>
      <c r="AC15" s="32"/>
      <c r="AD15" s="32"/>
      <c r="AE15" s="31"/>
      <c r="AF15" s="33"/>
      <c r="AG15" s="33"/>
      <c r="AH15" s="33"/>
      <c r="AI15" s="33"/>
      <c r="AJ15" s="266">
        <v>30000</v>
      </c>
      <c r="AK15" s="173" t="s">
        <v>17</v>
      </c>
      <c r="AL15" s="31"/>
      <c r="AM15" s="29"/>
      <c r="AN15" s="37"/>
      <c r="AO15" s="37"/>
      <c r="AP15" s="37"/>
      <c r="AQ15" s="95"/>
      <c r="AR15" s="94"/>
      <c r="AS15" s="94"/>
      <c r="AT15" s="94"/>
      <c r="AU15" s="94"/>
      <c r="AV15" s="94"/>
      <c r="AW15" s="36"/>
      <c r="AX15" s="111"/>
      <c r="AY15" s="145" t="b">
        <v>0</v>
      </c>
      <c r="AZ15" s="139" t="b">
        <v>1</v>
      </c>
      <c r="BA15" s="137" t="b">
        <v>1</v>
      </c>
      <c r="BB15" s="142" t="s">
        <v>437</v>
      </c>
      <c r="BC15" s="147" t="b">
        <v>0</v>
      </c>
      <c r="BD15" s="72">
        <f t="shared" si="0"/>
        <v>0</v>
      </c>
      <c r="BE15" s="72">
        <f t="shared" si="1"/>
        <v>0</v>
      </c>
      <c r="BF15" s="72">
        <f t="shared" si="2"/>
        <v>0</v>
      </c>
      <c r="BG15" s="72">
        <f t="shared" si="3"/>
        <v>0</v>
      </c>
      <c r="BH15" s="72">
        <f t="shared" si="4"/>
        <v>0</v>
      </c>
      <c r="BI15" s="72">
        <f t="shared" si="5"/>
        <v>0</v>
      </c>
      <c r="BJ15" s="70">
        <f t="shared" si="6"/>
        <v>0</v>
      </c>
      <c r="BK15" s="70">
        <f t="shared" si="7"/>
        <v>0</v>
      </c>
      <c r="BL15" s="70">
        <f t="shared" si="8"/>
        <v>0</v>
      </c>
      <c r="BM15" s="70">
        <f t="shared" ca="1" si="9"/>
        <v>0</v>
      </c>
      <c r="BN15" s="70">
        <f t="shared" si="10"/>
        <v>0</v>
      </c>
      <c r="BO15" s="70">
        <f t="shared" si="10"/>
        <v>0</v>
      </c>
      <c r="BP15" s="70">
        <f t="shared" si="10"/>
        <v>0</v>
      </c>
      <c r="BQ15" s="70">
        <f t="shared" si="10"/>
        <v>0</v>
      </c>
      <c r="BR15" s="70">
        <f ca="1">IF(Thresholds!$C$8="Minimum",IF(OFFSET(BC15,0,$BR$1)&gt;=Thresholds!$D$8,1,0),IF(Thresholds!$C$8="Maximum",IF(OFFSET(BC15,0,$BR$1)&lt;=Thresholds!$D$8,1,0),1))</f>
        <v>0</v>
      </c>
      <c r="BS15" s="70">
        <f t="shared" si="11"/>
        <v>0</v>
      </c>
      <c r="BT15" s="70">
        <f t="shared" si="11"/>
        <v>0</v>
      </c>
      <c r="BU15" s="70">
        <f t="shared" si="11"/>
        <v>0</v>
      </c>
      <c r="BV15" s="70">
        <f t="shared" si="11"/>
        <v>0</v>
      </c>
      <c r="BW15" s="70">
        <f t="shared" si="11"/>
        <v>0</v>
      </c>
      <c r="BX15" s="70">
        <f t="shared" si="11"/>
        <v>0</v>
      </c>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row>
    <row r="16" spans="1:114" ht="29.1" hidden="1" customHeight="1">
      <c r="A16" s="170" t="b">
        <v>0</v>
      </c>
      <c r="B16" s="16"/>
      <c r="C16" s="180" t="str" cm="1">
        <f t="array" aca="1" ref="C16" ca="1">_xlfn.CONCAT(R16,IF(_xlfn.NUMBERVALUE(_xlfn.TEXTJOIN("",TRUE,IF(ISNUMBER(--MID(D16,ROW(INDIRECT("1:"&amp;LEN(D16))),1)),MID(D16,ROW(INDIRECT("1:"&amp;LEN(D16))),1),"")))&gt;=10,_xlfn.TEXTJOIN("",TRUE,IF(ISNUMBER(--MID(D16,ROW(INDIRECT("1:"&amp;LEN(D16))),1)),MID(D16,ROW(INDIRECT("1:"&amp;LEN(D16))),1),"")),_xlfn.CONCAT("0",_xlfn.TEXTJOIN("",TRUE,IF(ISNUMBER(--MID(D16,ROW(INDIRECT("1:"&amp;LEN(D16))),1)),MID(D16,ROW(INDIRECT("1:"&amp;LEN(D16))),1),"")))))</f>
        <v>All11</v>
      </c>
      <c r="D16" s="58" t="s">
        <v>650</v>
      </c>
      <c r="E16" s="107" t="s">
        <v>651</v>
      </c>
      <c r="F16" s="107" t="s">
        <v>15</v>
      </c>
      <c r="G16" s="107" t="s">
        <v>652</v>
      </c>
      <c r="H16" s="107" t="s">
        <v>653</v>
      </c>
      <c r="I16" s="107" t="s">
        <v>433</v>
      </c>
      <c r="J16" s="107"/>
      <c r="K16" s="107" t="s">
        <v>579</v>
      </c>
      <c r="L16" s="54" t="s">
        <v>644</v>
      </c>
      <c r="M16" s="44" t="s">
        <v>457</v>
      </c>
      <c r="N16" s="44" t="s">
        <v>437</v>
      </c>
      <c r="O16" s="44"/>
      <c r="P16" s="44"/>
      <c r="Q16" s="44"/>
      <c r="R16" s="43" t="s">
        <v>440</v>
      </c>
      <c r="S16" s="44"/>
      <c r="T16" s="44"/>
      <c r="U16" s="46"/>
      <c r="V16" s="44"/>
      <c r="W16" s="39" t="b">
        <v>0</v>
      </c>
      <c r="X16" s="39" t="b">
        <v>0</v>
      </c>
      <c r="Y16" s="39" t="b">
        <v>0</v>
      </c>
      <c r="Z16" s="31"/>
      <c r="AA16" s="32"/>
      <c r="AB16" s="32"/>
      <c r="AC16" s="32"/>
      <c r="AD16" s="32"/>
      <c r="AE16" s="31"/>
      <c r="AF16" s="33"/>
      <c r="AG16" s="33"/>
      <c r="AH16" s="33"/>
      <c r="AI16" s="33"/>
      <c r="AJ16" s="177">
        <v>500000</v>
      </c>
      <c r="AK16" s="172" t="s">
        <v>12</v>
      </c>
      <c r="AL16" s="31"/>
      <c r="AM16" s="37"/>
      <c r="AN16" s="37"/>
      <c r="AO16" s="37"/>
      <c r="AP16" s="37"/>
      <c r="AQ16" s="95"/>
      <c r="AR16" s="94"/>
      <c r="AS16" s="94"/>
      <c r="AT16" s="94"/>
      <c r="AU16" s="94"/>
      <c r="AV16" s="96"/>
      <c r="AW16" s="36"/>
      <c r="AX16" s="111"/>
      <c r="AY16" s="145" t="b">
        <v>0</v>
      </c>
      <c r="AZ16" s="139" t="b">
        <v>0</v>
      </c>
      <c r="BA16" s="137" t="b">
        <v>0</v>
      </c>
      <c r="BB16" s="141" t="b">
        <v>0</v>
      </c>
      <c r="BC16" s="147" t="b">
        <v>0</v>
      </c>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row>
    <row r="17" spans="1:114" ht="29.1" hidden="1" customHeight="1">
      <c r="A17" s="170" t="s">
        <v>604</v>
      </c>
      <c r="B17" s="16"/>
      <c r="C17" s="180" t="str" cm="1">
        <f t="array" aca="1" ref="C17" ca="1">_xlfn.CONCAT(R17,IF(_xlfn.NUMBERVALUE(_xlfn.TEXTJOIN("",TRUE,IF(ISNUMBER(--MID(D17,ROW(INDIRECT("1:"&amp;LEN(D17))),1)),MID(D17,ROW(INDIRECT("1:"&amp;LEN(D17))),1),"")))&gt;=10,_xlfn.TEXTJOIN("",TRUE,IF(ISNUMBER(--MID(D17,ROW(INDIRECT("1:"&amp;LEN(D17))),1)),MID(D17,ROW(INDIRECT("1:"&amp;LEN(D17))),1),"")),_xlfn.CONCAT("0",_xlfn.TEXTJOIN("",TRUE,IF(ISNUMBER(--MID(D17,ROW(INDIRECT("1:"&amp;LEN(D17))),1)),MID(D17,ROW(INDIRECT("1:"&amp;LEN(D17))),1),"")))))</f>
        <v>All12</v>
      </c>
      <c r="D17" s="51" t="s">
        <v>605</v>
      </c>
      <c r="E17" s="109" t="s">
        <v>606</v>
      </c>
      <c r="F17" s="109" t="s">
        <v>15</v>
      </c>
      <c r="G17" s="109" t="s">
        <v>607</v>
      </c>
      <c r="H17" s="109" t="s">
        <v>452</v>
      </c>
      <c r="I17" s="109" t="s">
        <v>433</v>
      </c>
      <c r="J17" s="109"/>
      <c r="K17" s="109" t="s">
        <v>434</v>
      </c>
      <c r="L17" s="55"/>
      <c r="M17" s="49"/>
      <c r="N17" s="49"/>
      <c r="O17" s="49"/>
      <c r="P17" s="49"/>
      <c r="Q17" s="48"/>
      <c r="R17" s="49" t="s">
        <v>440</v>
      </c>
      <c r="S17" s="49"/>
      <c r="T17" s="49"/>
      <c r="U17" s="52"/>
      <c r="V17" s="49"/>
      <c r="W17" s="41" t="b">
        <v>0</v>
      </c>
      <c r="X17" s="41" t="b">
        <v>0</v>
      </c>
      <c r="Y17" s="41" t="b">
        <v>0</v>
      </c>
      <c r="Z17" s="26"/>
      <c r="AA17" s="27"/>
      <c r="AB17" s="27"/>
      <c r="AC17" s="27"/>
      <c r="AD17" s="27"/>
      <c r="AE17" s="26"/>
      <c r="AF17" s="28"/>
      <c r="AG17" s="28"/>
      <c r="AH17" s="28"/>
      <c r="AI17" s="28"/>
      <c r="AJ17" s="178"/>
      <c r="AK17" s="173"/>
      <c r="AL17" s="31"/>
      <c r="AM17" s="37"/>
      <c r="AN17" s="37"/>
      <c r="AO17" s="37"/>
      <c r="AP17" s="37"/>
      <c r="AQ17" s="95"/>
      <c r="AR17" s="94"/>
      <c r="AS17" s="94"/>
      <c r="AT17" s="94"/>
      <c r="AU17" s="94"/>
      <c r="AV17" s="96"/>
      <c r="AW17" s="30"/>
      <c r="AX17" s="111"/>
      <c r="AY17" s="145" t="b">
        <v>0</v>
      </c>
      <c r="AZ17" s="139" t="b">
        <v>0</v>
      </c>
      <c r="BA17" s="137" t="b">
        <v>0</v>
      </c>
      <c r="BB17" s="141" t="b">
        <v>0</v>
      </c>
      <c r="BC17" s="147" t="b">
        <v>0</v>
      </c>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row>
    <row r="18" spans="1:114" ht="29.1" hidden="1" customHeight="1">
      <c r="A18" s="170" t="s">
        <v>604</v>
      </c>
      <c r="B18" s="16"/>
      <c r="C18" s="180" t="str" cm="1">
        <f t="array" aca="1" ref="C18" ca="1">_xlfn.CONCAT(R18,IF(_xlfn.NUMBERVALUE(_xlfn.TEXTJOIN("",TRUE,IF(ISNUMBER(--MID(D18,ROW(INDIRECT("1:"&amp;LEN(D18))),1)),MID(D18,ROW(INDIRECT("1:"&amp;LEN(D18))),1),"")))&gt;=10,_xlfn.TEXTJOIN("",TRUE,IF(ISNUMBER(--MID(D18,ROW(INDIRECT("1:"&amp;LEN(D18))),1)),MID(D18,ROW(INDIRECT("1:"&amp;LEN(D18))),1),"")),_xlfn.CONCAT("0",_xlfn.TEXTJOIN("",TRUE,IF(ISNUMBER(--MID(D18,ROW(INDIRECT("1:"&amp;LEN(D18))),1)),MID(D18,ROW(INDIRECT("1:"&amp;LEN(D18))),1),"")))))</f>
        <v>All13</v>
      </c>
      <c r="D18" s="51" t="s">
        <v>608</v>
      </c>
      <c r="E18" s="109" t="s">
        <v>609</v>
      </c>
      <c r="F18" s="109" t="s">
        <v>15</v>
      </c>
      <c r="G18" s="109" t="s">
        <v>610</v>
      </c>
      <c r="H18" s="109" t="s">
        <v>452</v>
      </c>
      <c r="I18" s="109" t="s">
        <v>433</v>
      </c>
      <c r="J18" s="109"/>
      <c r="K18" s="109" t="s">
        <v>434</v>
      </c>
      <c r="L18" s="55"/>
      <c r="M18" s="49"/>
      <c r="N18" s="49"/>
      <c r="O18" s="49"/>
      <c r="P18" s="49"/>
      <c r="Q18" s="48"/>
      <c r="R18" s="49" t="s">
        <v>440</v>
      </c>
      <c r="S18" s="49"/>
      <c r="T18" s="49"/>
      <c r="U18" s="52"/>
      <c r="V18" s="49"/>
      <c r="W18" s="41" t="b">
        <v>0</v>
      </c>
      <c r="X18" s="41" t="b">
        <v>0</v>
      </c>
      <c r="Y18" s="41" t="b">
        <v>0</v>
      </c>
      <c r="Z18" s="26"/>
      <c r="AA18" s="27"/>
      <c r="AB18" s="27"/>
      <c r="AC18" s="27"/>
      <c r="AD18" s="27"/>
      <c r="AE18" s="26"/>
      <c r="AF18" s="28"/>
      <c r="AG18" s="28"/>
      <c r="AH18" s="28"/>
      <c r="AI18" s="28"/>
      <c r="AJ18" s="178"/>
      <c r="AK18" s="173"/>
      <c r="AL18" s="31"/>
      <c r="AM18" s="37"/>
      <c r="AN18" s="37"/>
      <c r="AO18" s="37"/>
      <c r="AP18" s="37"/>
      <c r="AQ18" s="95"/>
      <c r="AR18" s="94"/>
      <c r="AS18" s="94"/>
      <c r="AT18" s="94"/>
      <c r="AU18" s="94"/>
      <c r="AV18" s="96"/>
      <c r="AW18" s="30"/>
      <c r="AX18" s="111"/>
      <c r="AY18" s="145" t="b">
        <v>0</v>
      </c>
      <c r="AZ18" s="139" t="b">
        <v>0</v>
      </c>
      <c r="BA18" s="137" t="b">
        <v>0</v>
      </c>
      <c r="BB18" s="141" t="b">
        <v>0</v>
      </c>
      <c r="BC18" s="147" t="b">
        <v>0</v>
      </c>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row>
    <row r="19" spans="1:114" ht="29.1" hidden="1" customHeight="1">
      <c r="A19" s="170" t="s">
        <v>604</v>
      </c>
      <c r="B19" s="16"/>
      <c r="C19" s="180" t="str" cm="1">
        <f t="array" aca="1" ref="C19" ca="1">_xlfn.CONCAT(R19,IF(_xlfn.NUMBERVALUE(_xlfn.TEXTJOIN("",TRUE,IF(ISNUMBER(--MID(D19,ROW(INDIRECT("1:"&amp;LEN(D19))),1)),MID(D19,ROW(INDIRECT("1:"&amp;LEN(D19))),1),"")))&gt;=10,_xlfn.TEXTJOIN("",TRUE,IF(ISNUMBER(--MID(D19,ROW(INDIRECT("1:"&amp;LEN(D19))),1)),MID(D19,ROW(INDIRECT("1:"&amp;LEN(D19))),1),"")),_xlfn.CONCAT("0",_xlfn.TEXTJOIN("",TRUE,IF(ISNUMBER(--MID(D19,ROW(INDIRECT("1:"&amp;LEN(D19))),1)),MID(D19,ROW(INDIRECT("1:"&amp;LEN(D19))),1),"")))))</f>
        <v>All14</v>
      </c>
      <c r="D19" s="51" t="s">
        <v>611</v>
      </c>
      <c r="E19" s="109" t="s">
        <v>612</v>
      </c>
      <c r="F19" s="109" t="s">
        <v>15</v>
      </c>
      <c r="G19" s="109" t="s">
        <v>613</v>
      </c>
      <c r="H19" s="109" t="s">
        <v>452</v>
      </c>
      <c r="I19" s="109" t="s">
        <v>433</v>
      </c>
      <c r="J19" s="109"/>
      <c r="K19" s="109" t="s">
        <v>453</v>
      </c>
      <c r="L19" s="55"/>
      <c r="M19" s="49"/>
      <c r="N19" s="49"/>
      <c r="O19" s="49"/>
      <c r="P19" s="49"/>
      <c r="Q19" s="48"/>
      <c r="R19" s="49" t="s">
        <v>440</v>
      </c>
      <c r="S19" s="49"/>
      <c r="T19" s="49"/>
      <c r="U19" s="52"/>
      <c r="V19" s="49"/>
      <c r="W19" s="41" t="b">
        <v>0</v>
      </c>
      <c r="X19" s="41" t="b">
        <v>0</v>
      </c>
      <c r="Y19" s="41" t="b">
        <v>0</v>
      </c>
      <c r="Z19" s="26"/>
      <c r="AA19" s="27"/>
      <c r="AB19" s="27"/>
      <c r="AC19" s="27"/>
      <c r="AD19" s="27"/>
      <c r="AE19" s="26"/>
      <c r="AF19" s="28"/>
      <c r="AG19" s="28"/>
      <c r="AH19" s="28"/>
      <c r="AI19" s="28"/>
      <c r="AJ19" s="178"/>
      <c r="AK19" s="173"/>
      <c r="AL19" s="31"/>
      <c r="AM19" s="37"/>
      <c r="AN19" s="37"/>
      <c r="AO19" s="37"/>
      <c r="AP19" s="37"/>
      <c r="AQ19" s="95"/>
      <c r="AR19" s="94"/>
      <c r="AS19" s="94"/>
      <c r="AT19" s="94"/>
      <c r="AU19" s="94"/>
      <c r="AV19" s="96"/>
      <c r="AW19" s="30"/>
      <c r="AX19" s="111"/>
      <c r="AY19" s="145" t="b">
        <v>0</v>
      </c>
      <c r="AZ19" s="139" t="b">
        <v>0</v>
      </c>
      <c r="BA19" s="137" t="b">
        <v>0</v>
      </c>
      <c r="BB19" s="141" t="b">
        <v>0</v>
      </c>
      <c r="BC19" s="147" t="b">
        <v>0</v>
      </c>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row>
    <row r="20" spans="1:114" ht="29.1" hidden="1" customHeight="1">
      <c r="A20" s="170" t="s">
        <v>604</v>
      </c>
      <c r="B20" s="16"/>
      <c r="C20" s="180" t="str" cm="1">
        <f t="array" aca="1" ref="C20" ca="1">_xlfn.CONCAT(R20,IF(_xlfn.NUMBERVALUE(_xlfn.TEXTJOIN("",TRUE,IF(ISNUMBER(--MID(D20,ROW(INDIRECT("1:"&amp;LEN(D20))),1)),MID(D20,ROW(INDIRECT("1:"&amp;LEN(D20))),1),"")))&gt;=10,_xlfn.TEXTJOIN("",TRUE,IF(ISNUMBER(--MID(D20,ROW(INDIRECT("1:"&amp;LEN(D20))),1)),MID(D20,ROW(INDIRECT("1:"&amp;LEN(D20))),1),"")),_xlfn.CONCAT("0",_xlfn.TEXTJOIN("",TRUE,IF(ISNUMBER(--MID(D20,ROW(INDIRECT("1:"&amp;LEN(D20))),1)),MID(D20,ROW(INDIRECT("1:"&amp;LEN(D20))),1),"")))))</f>
        <v>All15</v>
      </c>
      <c r="D20" s="51" t="s">
        <v>614</v>
      </c>
      <c r="E20" s="109" t="s">
        <v>615</v>
      </c>
      <c r="F20" s="109" t="s">
        <v>15</v>
      </c>
      <c r="G20" s="109" t="s">
        <v>616</v>
      </c>
      <c r="H20" s="109" t="s">
        <v>452</v>
      </c>
      <c r="I20" s="109" t="s">
        <v>433</v>
      </c>
      <c r="J20" s="109"/>
      <c r="K20" s="109" t="s">
        <v>453</v>
      </c>
      <c r="L20" s="55"/>
      <c r="M20" s="49"/>
      <c r="N20" s="49"/>
      <c r="O20" s="49"/>
      <c r="P20" s="49"/>
      <c r="Q20" s="48"/>
      <c r="R20" s="49" t="s">
        <v>440</v>
      </c>
      <c r="S20" s="49"/>
      <c r="T20" s="49"/>
      <c r="U20" s="52"/>
      <c r="V20" s="49"/>
      <c r="W20" s="41" t="b">
        <v>0</v>
      </c>
      <c r="X20" s="41" t="b">
        <v>0</v>
      </c>
      <c r="Y20" s="41" t="b">
        <v>0</v>
      </c>
      <c r="Z20" s="26"/>
      <c r="AA20" s="27"/>
      <c r="AB20" s="27"/>
      <c r="AC20" s="27"/>
      <c r="AD20" s="27"/>
      <c r="AE20" s="26"/>
      <c r="AF20" s="28"/>
      <c r="AG20" s="28"/>
      <c r="AH20" s="28"/>
      <c r="AI20" s="28"/>
      <c r="AJ20" s="178"/>
      <c r="AK20" s="173"/>
      <c r="AL20" s="31"/>
      <c r="AM20" s="37"/>
      <c r="AN20" s="37"/>
      <c r="AO20" s="37"/>
      <c r="AP20" s="37"/>
      <c r="AQ20" s="95"/>
      <c r="AR20" s="94"/>
      <c r="AS20" s="94"/>
      <c r="AT20" s="94"/>
      <c r="AU20" s="94"/>
      <c r="AV20" s="96"/>
      <c r="AW20" s="30"/>
      <c r="AX20" s="111"/>
      <c r="AY20" s="145" t="b">
        <v>0</v>
      </c>
      <c r="AZ20" s="139" t="b">
        <v>0</v>
      </c>
      <c r="BA20" s="137" t="b">
        <v>0</v>
      </c>
      <c r="BB20" s="141" t="b">
        <v>0</v>
      </c>
      <c r="BC20" s="147" t="b">
        <v>0</v>
      </c>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row>
    <row r="21" spans="1:114" ht="29.1" customHeight="1">
      <c r="A21" s="170" t="s">
        <v>451</v>
      </c>
      <c r="B21" s="16"/>
      <c r="C21" s="180" t="str" cm="1">
        <f t="array" aca="1" ref="C21" ca="1">_xlfn.CONCAT(R21,IF(_xlfn.NUMBERVALUE(_xlfn.TEXTJOIN("",TRUE,IF(ISNUMBER(--MID(D21,ROW(INDIRECT("1:"&amp;LEN(D21))),1)),MID(D21,ROW(INDIRECT("1:"&amp;LEN(D21))),1),"")))&gt;=10,_xlfn.TEXTJOIN("",TRUE,IF(ISNUMBER(--MID(D21,ROW(INDIRECT("1:"&amp;LEN(D21))),1)),MID(D21,ROW(INDIRECT("1:"&amp;LEN(D21))),1),"")),_xlfn.CONCAT("0",_xlfn.TEXTJOIN("",TRUE,IF(ISNUMBER(--MID(D21,ROW(INDIRECT("1:"&amp;LEN(D21))),1)),MID(D21,ROW(INDIRECT("1:"&amp;LEN(D21))),1),"")))))</f>
        <v>All16</v>
      </c>
      <c r="D21" s="235" t="s">
        <v>280</v>
      </c>
      <c r="E21" s="231" t="s">
        <v>281</v>
      </c>
      <c r="F21" s="231" t="s">
        <v>15</v>
      </c>
      <c r="G21" s="231" t="s">
        <v>282</v>
      </c>
      <c r="H21" s="231" t="s">
        <v>452</v>
      </c>
      <c r="I21" s="231" t="s">
        <v>433</v>
      </c>
      <c r="J21" s="231"/>
      <c r="K21" s="231" t="s">
        <v>453</v>
      </c>
      <c r="L21" s="236" t="s">
        <v>435</v>
      </c>
      <c r="M21" s="234" t="s">
        <v>448</v>
      </c>
      <c r="N21" s="234"/>
      <c r="O21" s="234"/>
      <c r="P21" s="234"/>
      <c r="Q21" s="233"/>
      <c r="R21" s="234" t="s">
        <v>440</v>
      </c>
      <c r="S21" s="49"/>
      <c r="T21" s="49"/>
      <c r="U21" s="52"/>
      <c r="V21" s="49"/>
      <c r="W21" s="41" t="b">
        <v>0</v>
      </c>
      <c r="X21" s="41" t="b">
        <v>0</v>
      </c>
      <c r="Y21" s="41" t="b">
        <v>0</v>
      </c>
      <c r="Z21" s="26"/>
      <c r="AA21" s="27"/>
      <c r="AB21" s="27"/>
      <c r="AC21" s="27"/>
      <c r="AD21" s="27"/>
      <c r="AE21" s="26"/>
      <c r="AF21" s="28"/>
      <c r="AG21" s="28"/>
      <c r="AH21" s="28"/>
      <c r="AI21" s="28"/>
      <c r="AJ21" s="178">
        <v>10000</v>
      </c>
      <c r="AK21" s="173" t="s">
        <v>17</v>
      </c>
      <c r="AL21" s="31"/>
      <c r="AM21" s="37"/>
      <c r="AN21" s="37"/>
      <c r="AO21" s="37"/>
      <c r="AP21" s="37"/>
      <c r="AQ21" s="95"/>
      <c r="AR21" s="94"/>
      <c r="AS21" s="94"/>
      <c r="AT21" s="94"/>
      <c r="AU21" s="94"/>
      <c r="AV21" s="96"/>
      <c r="AW21" s="30"/>
      <c r="AX21" s="111"/>
      <c r="AY21" s="145" t="b">
        <v>0</v>
      </c>
      <c r="AZ21" s="139" t="b">
        <v>0</v>
      </c>
      <c r="BA21" s="137" t="b">
        <v>0</v>
      </c>
      <c r="BB21" s="141" t="b">
        <v>0</v>
      </c>
      <c r="BC21" s="147" t="b">
        <v>0</v>
      </c>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row>
    <row r="22" spans="1:114" ht="29.1" customHeight="1">
      <c r="A22" s="170" t="b">
        <v>1</v>
      </c>
      <c r="B22" s="16"/>
      <c r="C22" s="180" t="str" cm="1">
        <f t="array" aca="1" ref="C22" ca="1">_xlfn.CONCAT(R22,IF(_xlfn.NUMBERVALUE(_xlfn.TEXTJOIN("",TRUE,IF(ISNUMBER(--MID(D22,ROW(INDIRECT("1:"&amp;LEN(D22))),1)),MID(D22,ROW(INDIRECT("1:"&amp;LEN(D22))),1),"")))&gt;=10,_xlfn.TEXTJOIN("",TRUE,IF(ISNUMBER(--MID(D22,ROW(INDIRECT("1:"&amp;LEN(D22))),1)),MID(D22,ROW(INDIRECT("1:"&amp;LEN(D22))),1),"")),_xlfn.CONCAT("0",_xlfn.TEXTJOIN("",TRUE,IF(ISNUMBER(--MID(D22,ROW(INDIRECT("1:"&amp;LEN(D22))),1)),MID(D22,ROW(INDIRECT("1:"&amp;LEN(D22))),1),"")))))</f>
        <v>Cotswold: Ampney Cruicis01</v>
      </c>
      <c r="D22" s="235" t="s">
        <v>13</v>
      </c>
      <c r="E22" s="231" t="s">
        <v>14</v>
      </c>
      <c r="F22" s="231" t="s">
        <v>15</v>
      </c>
      <c r="G22" s="231" t="s">
        <v>833</v>
      </c>
      <c r="H22" s="231" t="s">
        <v>454</v>
      </c>
      <c r="I22" s="231" t="s">
        <v>455</v>
      </c>
      <c r="J22" s="231"/>
      <c r="K22" s="231" t="s">
        <v>453</v>
      </c>
      <c r="L22" s="236" t="s">
        <v>456</v>
      </c>
      <c r="M22" s="234" t="s">
        <v>457</v>
      </c>
      <c r="N22" s="233" t="s">
        <v>437</v>
      </c>
      <c r="O22" s="234" t="s">
        <v>458</v>
      </c>
      <c r="P22" s="234" t="s">
        <v>459</v>
      </c>
      <c r="Q22" s="234" t="s">
        <v>460</v>
      </c>
      <c r="R22" s="234" t="s">
        <v>461</v>
      </c>
      <c r="S22" s="49"/>
      <c r="T22" s="49"/>
      <c r="U22" s="52"/>
      <c r="V22" s="49"/>
      <c r="W22" s="41" t="b">
        <v>0</v>
      </c>
      <c r="X22" s="41" t="b">
        <v>0</v>
      </c>
      <c r="Y22" s="41" t="b">
        <v>0</v>
      </c>
      <c r="Z22" s="26"/>
      <c r="AA22" s="27"/>
      <c r="AB22" s="27"/>
      <c r="AC22" s="27"/>
      <c r="AD22" s="27"/>
      <c r="AE22" s="26"/>
      <c r="AF22" s="28"/>
      <c r="AG22" s="28"/>
      <c r="AH22" s="28"/>
      <c r="AI22" s="28"/>
      <c r="AJ22" s="178">
        <v>0</v>
      </c>
      <c r="AK22" s="173" t="s">
        <v>17</v>
      </c>
      <c r="AL22" s="26"/>
      <c r="AM22" s="29"/>
      <c r="AN22" s="29"/>
      <c r="AO22" s="29"/>
      <c r="AP22" s="29"/>
      <c r="AQ22" s="93"/>
      <c r="AR22" s="94"/>
      <c r="AS22" s="94"/>
      <c r="AT22" s="94" t="s">
        <v>443</v>
      </c>
      <c r="AU22" s="94"/>
      <c r="AV22" s="96"/>
      <c r="AW22" s="30"/>
      <c r="AX22" s="112"/>
      <c r="AY22" s="144" t="b">
        <v>0</v>
      </c>
      <c r="AZ22" s="139" t="b">
        <v>0</v>
      </c>
      <c r="BA22" s="137" t="b">
        <v>0</v>
      </c>
      <c r="BB22" s="141" t="b">
        <v>0</v>
      </c>
      <c r="BC22" s="147" t="b">
        <v>0</v>
      </c>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row>
    <row r="23" spans="1:114" ht="29.1" customHeight="1">
      <c r="A23" s="170" t="b">
        <v>1</v>
      </c>
      <c r="B23" s="16"/>
      <c r="C23" s="180" t="str" cm="1">
        <f t="array" aca="1" ref="C23" ca="1">_xlfn.CONCAT(R23,IF(_xlfn.NUMBERVALUE(_xlfn.TEXTJOIN("",TRUE,IF(ISNUMBER(--MID(D23,ROW(INDIRECT("1:"&amp;LEN(D23))),1)),MID(D23,ROW(INDIRECT("1:"&amp;LEN(D23))),1),"")))&gt;=10,_xlfn.TEXTJOIN("",TRUE,IF(ISNUMBER(--MID(D23,ROW(INDIRECT("1:"&amp;LEN(D23))),1)),MID(D23,ROW(INDIRECT("1:"&amp;LEN(D23))),1),"")),_xlfn.CONCAT("0",_xlfn.TEXTJOIN("",TRUE,IF(ISNUMBER(--MID(D23,ROW(INDIRECT("1:"&amp;LEN(D23))),1)),MID(D23,ROW(INDIRECT("1:"&amp;LEN(D23))),1),"")))))</f>
        <v>Cotswold: Ampney Cruicis02</v>
      </c>
      <c r="D23" s="235" t="s">
        <v>18</v>
      </c>
      <c r="E23" s="231" t="s">
        <v>19</v>
      </c>
      <c r="F23" s="231" t="s">
        <v>15</v>
      </c>
      <c r="G23" s="231" t="s">
        <v>20</v>
      </c>
      <c r="H23" s="231" t="s">
        <v>462</v>
      </c>
      <c r="I23" s="231" t="s">
        <v>433</v>
      </c>
      <c r="J23" s="231"/>
      <c r="K23" s="231" t="s">
        <v>463</v>
      </c>
      <c r="L23" s="236" t="s">
        <v>464</v>
      </c>
      <c r="M23" s="234" t="s">
        <v>436</v>
      </c>
      <c r="N23" s="233" t="s">
        <v>437</v>
      </c>
      <c r="O23" s="234" t="s">
        <v>438</v>
      </c>
      <c r="P23" s="234" t="s">
        <v>465</v>
      </c>
      <c r="Q23" s="234" t="s">
        <v>466</v>
      </c>
      <c r="R23" s="234" t="s">
        <v>461</v>
      </c>
      <c r="S23" s="49"/>
      <c r="T23" s="49"/>
      <c r="U23" s="52"/>
      <c r="V23" s="49"/>
      <c r="W23" s="41" t="b">
        <v>0</v>
      </c>
      <c r="X23" s="41" t="b">
        <v>0</v>
      </c>
      <c r="Y23" s="41" t="b">
        <v>0</v>
      </c>
      <c r="Z23" s="26"/>
      <c r="AA23" s="27"/>
      <c r="AB23" s="27"/>
      <c r="AC23" s="27"/>
      <c r="AD23" s="27"/>
      <c r="AE23" s="26"/>
      <c r="AF23" s="28"/>
      <c r="AG23" s="28"/>
      <c r="AH23" s="28"/>
      <c r="AI23" s="28"/>
      <c r="AJ23" s="178">
        <v>500000</v>
      </c>
      <c r="AK23" s="173" t="s">
        <v>17</v>
      </c>
      <c r="AL23" s="26"/>
      <c r="AM23" s="29"/>
      <c r="AN23" s="29"/>
      <c r="AO23" s="29"/>
      <c r="AP23" s="29"/>
      <c r="AQ23" s="93"/>
      <c r="AR23" s="94"/>
      <c r="AS23" s="94"/>
      <c r="AT23" s="94" t="s">
        <v>441</v>
      </c>
      <c r="AU23" s="94"/>
      <c r="AV23" s="96"/>
      <c r="AW23" s="30"/>
      <c r="AX23" s="112"/>
      <c r="AY23" s="144" t="b">
        <v>0</v>
      </c>
      <c r="AZ23" s="139" t="b">
        <v>0</v>
      </c>
      <c r="BA23" s="137" t="b">
        <v>0</v>
      </c>
      <c r="BB23" s="141" t="b">
        <v>0</v>
      </c>
      <c r="BC23" s="147" t="b">
        <v>0</v>
      </c>
    </row>
    <row r="24" spans="1:114" ht="29.1" customHeight="1">
      <c r="A24" s="170" t="b">
        <v>1</v>
      </c>
      <c r="B24" s="16"/>
      <c r="C24" s="180" t="str" cm="1">
        <f t="array" aca="1" ref="C24" ca="1">_xlfn.CONCAT(R24,IF(_xlfn.NUMBERVALUE(_xlfn.TEXTJOIN("",TRUE,IF(ISNUMBER(--MID(D24,ROW(INDIRECT("1:"&amp;LEN(D24))),1)),MID(D24,ROW(INDIRECT("1:"&amp;LEN(D24))),1),"")))&gt;=10,_xlfn.TEXTJOIN("",TRUE,IF(ISNUMBER(--MID(D24,ROW(INDIRECT("1:"&amp;LEN(D24))),1)),MID(D24,ROW(INDIRECT("1:"&amp;LEN(D24))),1),"")),_xlfn.CONCAT("0",_xlfn.TEXTJOIN("",TRUE,IF(ISNUMBER(--MID(D24,ROW(INDIRECT("1:"&amp;LEN(D24))),1)),MID(D24,ROW(INDIRECT("1:"&amp;LEN(D24))),1),"")))))</f>
        <v>Cotswold: Ampney Cruicis03</v>
      </c>
      <c r="D24" s="235" t="s">
        <v>21</v>
      </c>
      <c r="E24" s="231" t="s">
        <v>22</v>
      </c>
      <c r="F24" s="231" t="s">
        <v>15</v>
      </c>
      <c r="G24" s="231" t="s">
        <v>23</v>
      </c>
      <c r="H24" s="231" t="s">
        <v>467</v>
      </c>
      <c r="I24" s="231" t="s">
        <v>433</v>
      </c>
      <c r="J24" s="231"/>
      <c r="K24" s="231" t="s">
        <v>434</v>
      </c>
      <c r="L24" s="236" t="s">
        <v>435</v>
      </c>
      <c r="M24" s="234" t="s">
        <v>436</v>
      </c>
      <c r="N24" s="233" t="s">
        <v>437</v>
      </c>
      <c r="O24" s="234" t="s">
        <v>438</v>
      </c>
      <c r="P24" s="234" t="s">
        <v>465</v>
      </c>
      <c r="Q24" s="234" t="s">
        <v>439</v>
      </c>
      <c r="R24" s="234" t="s">
        <v>461</v>
      </c>
      <c r="S24" s="49"/>
      <c r="T24" s="49"/>
      <c r="U24" s="52"/>
      <c r="V24" s="49"/>
      <c r="W24" s="41" t="b">
        <v>0</v>
      </c>
      <c r="X24" s="41" t="b">
        <v>0</v>
      </c>
      <c r="Y24" s="41" t="b">
        <v>0</v>
      </c>
      <c r="Z24" s="26"/>
      <c r="AA24" s="27"/>
      <c r="AB24" s="27"/>
      <c r="AC24" s="27"/>
      <c r="AD24" s="27"/>
      <c r="AE24" s="26"/>
      <c r="AF24" s="28"/>
      <c r="AG24" s="28"/>
      <c r="AH24" s="28"/>
      <c r="AI24" s="28"/>
      <c r="AJ24" s="178">
        <v>1000000</v>
      </c>
      <c r="AK24" s="173" t="s">
        <v>17</v>
      </c>
      <c r="AL24" s="26"/>
      <c r="AM24" s="29"/>
      <c r="AN24" s="29"/>
      <c r="AO24" s="29"/>
      <c r="AP24" s="29"/>
      <c r="AQ24" s="93"/>
      <c r="AR24" s="94"/>
      <c r="AS24" s="94"/>
      <c r="AT24" s="94" t="s">
        <v>443</v>
      </c>
      <c r="AU24" s="94"/>
      <c r="AV24" s="96"/>
      <c r="AW24" s="30"/>
      <c r="AX24" s="112"/>
      <c r="AY24" s="144" t="b">
        <v>0</v>
      </c>
      <c r="AZ24" s="139" t="b">
        <v>0</v>
      </c>
      <c r="BA24" s="137" t="b">
        <v>0</v>
      </c>
      <c r="BB24" s="141" t="b">
        <v>0</v>
      </c>
      <c r="BC24" s="147" t="b">
        <v>0</v>
      </c>
    </row>
    <row r="25" spans="1:114" ht="29.1" customHeight="1">
      <c r="A25" s="170" t="b">
        <v>1</v>
      </c>
      <c r="B25" s="16"/>
      <c r="C25" s="180" t="str" cm="1">
        <f t="array" aca="1" ref="C25" ca="1">_xlfn.CONCAT(R25,IF(_xlfn.NUMBERVALUE(_xlfn.TEXTJOIN("",TRUE,IF(ISNUMBER(--MID(D25,ROW(INDIRECT("1:"&amp;LEN(D25))),1)),MID(D25,ROW(INDIRECT("1:"&amp;LEN(D25))),1),"")))&gt;=10,_xlfn.TEXTJOIN("",TRUE,IF(ISNUMBER(--MID(D25,ROW(INDIRECT("1:"&amp;LEN(D25))),1)),MID(D25,ROW(INDIRECT("1:"&amp;LEN(D25))),1),"")),_xlfn.CONCAT("0",_xlfn.TEXTJOIN("",TRUE,IF(ISNUMBER(--MID(D25,ROW(INDIRECT("1:"&amp;LEN(D25))),1)),MID(D25,ROW(INDIRECT("1:"&amp;LEN(D25))),1),"")))))</f>
        <v>Cotswold: Ampney Cruicis04</v>
      </c>
      <c r="D25" s="235" t="s">
        <v>24</v>
      </c>
      <c r="E25" s="231" t="s">
        <v>25</v>
      </c>
      <c r="F25" s="231" t="s">
        <v>15</v>
      </c>
      <c r="G25" s="231" t="s">
        <v>26</v>
      </c>
      <c r="H25" s="231" t="s">
        <v>468</v>
      </c>
      <c r="I25" s="231" t="s">
        <v>433</v>
      </c>
      <c r="J25" s="231"/>
      <c r="K25" s="231" t="s">
        <v>434</v>
      </c>
      <c r="L25" s="236" t="s">
        <v>435</v>
      </c>
      <c r="M25" s="234" t="s">
        <v>436</v>
      </c>
      <c r="N25" s="233" t="s">
        <v>437</v>
      </c>
      <c r="O25" s="234" t="s">
        <v>438</v>
      </c>
      <c r="P25" s="234" t="s">
        <v>465</v>
      </c>
      <c r="Q25" s="234" t="s">
        <v>469</v>
      </c>
      <c r="R25" s="234" t="s">
        <v>461</v>
      </c>
      <c r="S25" s="49"/>
      <c r="T25" s="49"/>
      <c r="U25" s="52"/>
      <c r="V25" s="49"/>
      <c r="W25" s="41" t="b">
        <v>0</v>
      </c>
      <c r="X25" s="41" t="b">
        <v>0</v>
      </c>
      <c r="Y25" s="41" t="b">
        <v>0</v>
      </c>
      <c r="Z25" s="26"/>
      <c r="AA25" s="27"/>
      <c r="AB25" s="27"/>
      <c r="AC25" s="27"/>
      <c r="AD25" s="27"/>
      <c r="AE25" s="26"/>
      <c r="AF25" s="28"/>
      <c r="AG25" s="28"/>
      <c r="AH25" s="28"/>
      <c r="AI25" s="28"/>
      <c r="AJ25" s="178">
        <v>4000000</v>
      </c>
      <c r="AK25" s="173" t="s">
        <v>17</v>
      </c>
      <c r="AL25" s="26"/>
      <c r="AM25" s="29"/>
      <c r="AN25" s="29"/>
      <c r="AO25" s="29"/>
      <c r="AP25" s="29"/>
      <c r="AQ25" s="93"/>
      <c r="AR25" s="94"/>
      <c r="AS25" s="94"/>
      <c r="AT25" s="94" t="s">
        <v>444</v>
      </c>
      <c r="AU25" s="94"/>
      <c r="AV25" s="96"/>
      <c r="AW25" s="30"/>
      <c r="AX25" s="112"/>
      <c r="AY25" s="144" t="b">
        <v>0</v>
      </c>
      <c r="AZ25" s="139" t="b">
        <v>0</v>
      </c>
      <c r="BA25" s="137" t="b">
        <v>0</v>
      </c>
      <c r="BB25" s="141" t="b">
        <v>0</v>
      </c>
      <c r="BC25" s="147" t="b">
        <v>0</v>
      </c>
    </row>
    <row r="26" spans="1:114" ht="29.1" customHeight="1">
      <c r="A26" s="170" t="b">
        <v>1</v>
      </c>
      <c r="B26" s="16"/>
      <c r="C26" s="180" t="str" cm="1">
        <f t="array" aca="1" ref="C26" ca="1">_xlfn.CONCAT(R26,IF(_xlfn.NUMBERVALUE(_xlfn.TEXTJOIN("",TRUE,IF(ISNUMBER(--MID(D26,ROW(INDIRECT("1:"&amp;LEN(D26))),1)),MID(D26,ROW(INDIRECT("1:"&amp;LEN(D26))),1),"")))&gt;=10,_xlfn.TEXTJOIN("",TRUE,IF(ISNUMBER(--MID(D26,ROW(INDIRECT("1:"&amp;LEN(D26))),1)),MID(D26,ROW(INDIRECT("1:"&amp;LEN(D26))),1),"")),_xlfn.CONCAT("0",_xlfn.TEXTJOIN("",TRUE,IF(ISNUMBER(--MID(D26,ROW(INDIRECT("1:"&amp;LEN(D26))),1)),MID(D26,ROW(INDIRECT("1:"&amp;LEN(D26))),1),"")))))</f>
        <v>Cotswold: Ampney Cruicis05</v>
      </c>
      <c r="D26" s="235" t="s">
        <v>27</v>
      </c>
      <c r="E26" s="231" t="s">
        <v>28</v>
      </c>
      <c r="F26" s="231" t="s">
        <v>15</v>
      </c>
      <c r="G26" s="231" t="s">
        <v>29</v>
      </c>
      <c r="H26" s="231"/>
      <c r="I26" s="231"/>
      <c r="J26" s="231"/>
      <c r="K26" s="231"/>
      <c r="L26" s="236" t="s">
        <v>447</v>
      </c>
      <c r="M26" s="234" t="s">
        <v>457</v>
      </c>
      <c r="N26" s="233" t="s">
        <v>437</v>
      </c>
      <c r="O26" s="234" t="s">
        <v>458</v>
      </c>
      <c r="P26" s="234" t="s">
        <v>470</v>
      </c>
      <c r="Q26" s="234" t="s">
        <v>450</v>
      </c>
      <c r="R26" s="234" t="s">
        <v>461</v>
      </c>
      <c r="S26" s="49"/>
      <c r="T26" s="49"/>
      <c r="U26" s="52"/>
      <c r="V26" s="49"/>
      <c r="W26" s="41" t="b">
        <v>0</v>
      </c>
      <c r="X26" s="41" t="b">
        <v>0</v>
      </c>
      <c r="Y26" s="41" t="b">
        <v>0</v>
      </c>
      <c r="Z26" s="26"/>
      <c r="AA26" s="27"/>
      <c r="AB26" s="27"/>
      <c r="AC26" s="27"/>
      <c r="AD26" s="27"/>
      <c r="AE26" s="26"/>
      <c r="AF26" s="28"/>
      <c r="AG26" s="28"/>
      <c r="AH26" s="28"/>
      <c r="AI26" s="28"/>
      <c r="AJ26" s="178">
        <v>100000</v>
      </c>
      <c r="AK26" s="173" t="s">
        <v>17</v>
      </c>
      <c r="AL26" s="26"/>
      <c r="AM26" s="29"/>
      <c r="AN26" s="29"/>
      <c r="AO26" s="29"/>
      <c r="AP26" s="29"/>
      <c r="AQ26" s="93"/>
      <c r="AR26" s="94"/>
      <c r="AS26" s="94"/>
      <c r="AT26" s="94" t="s">
        <v>443</v>
      </c>
      <c r="AU26" s="94"/>
      <c r="AV26" s="96"/>
      <c r="AW26" s="30"/>
      <c r="AX26" s="112"/>
      <c r="AY26" s="144" t="b">
        <v>0</v>
      </c>
      <c r="AZ26" s="139" t="b">
        <v>0</v>
      </c>
      <c r="BA26" s="137" t="b">
        <v>0</v>
      </c>
      <c r="BB26" s="141" t="b">
        <v>0</v>
      </c>
      <c r="BC26" s="147" t="b">
        <v>0</v>
      </c>
    </row>
    <row r="27" spans="1:114" ht="29.1" customHeight="1">
      <c r="A27" s="170" t="b">
        <v>1</v>
      </c>
      <c r="B27" s="16"/>
      <c r="C27" s="180" t="str" cm="1">
        <f t="array" aca="1" ref="C27" ca="1">_xlfn.CONCAT(R27,IF(_xlfn.NUMBERVALUE(_xlfn.TEXTJOIN("",TRUE,IF(ISNUMBER(--MID(D27,ROW(INDIRECT("1:"&amp;LEN(D27))),1)),MID(D27,ROW(INDIRECT("1:"&amp;LEN(D27))),1),"")))&gt;=10,_xlfn.TEXTJOIN("",TRUE,IF(ISNUMBER(--MID(D27,ROW(INDIRECT("1:"&amp;LEN(D27))),1)),MID(D27,ROW(INDIRECT("1:"&amp;LEN(D27))),1),"")),_xlfn.CONCAT("0",_xlfn.TEXTJOIN("",TRUE,IF(ISNUMBER(--MID(D27,ROW(INDIRECT("1:"&amp;LEN(D27))),1)),MID(D27,ROW(INDIRECT("1:"&amp;LEN(D27))),1),"")))))</f>
        <v>Cotswold: Ampney Cruicis06</v>
      </c>
      <c r="D27" s="235" t="s">
        <v>30</v>
      </c>
      <c r="E27" s="231" t="s">
        <v>31</v>
      </c>
      <c r="F27" s="231" t="s">
        <v>15</v>
      </c>
      <c r="G27" s="231" t="s">
        <v>32</v>
      </c>
      <c r="H27" s="231"/>
      <c r="I27" s="231"/>
      <c r="J27" s="231"/>
      <c r="K27" s="231"/>
      <c r="L27" s="236" t="s">
        <v>464</v>
      </c>
      <c r="M27" s="234" t="s">
        <v>436</v>
      </c>
      <c r="N27" s="233" t="s">
        <v>437</v>
      </c>
      <c r="O27" s="234" t="s">
        <v>438</v>
      </c>
      <c r="P27" s="234" t="s">
        <v>465</v>
      </c>
      <c r="Q27" s="234" t="s">
        <v>471</v>
      </c>
      <c r="R27" s="234" t="s">
        <v>461</v>
      </c>
      <c r="S27" s="49"/>
      <c r="T27" s="49"/>
      <c r="U27" s="52"/>
      <c r="V27" s="49"/>
      <c r="W27" s="41" t="b">
        <v>0</v>
      </c>
      <c r="X27" s="41" t="b">
        <v>0</v>
      </c>
      <c r="Y27" s="41" t="b">
        <v>0</v>
      </c>
      <c r="Z27" s="26"/>
      <c r="AA27" s="27"/>
      <c r="AB27" s="27"/>
      <c r="AC27" s="27"/>
      <c r="AD27" s="27"/>
      <c r="AE27" s="26"/>
      <c r="AF27" s="28"/>
      <c r="AG27" s="28"/>
      <c r="AH27" s="28"/>
      <c r="AI27" s="28"/>
      <c r="AJ27" s="178">
        <v>100000</v>
      </c>
      <c r="AK27" s="173" t="s">
        <v>17</v>
      </c>
      <c r="AL27" s="26"/>
      <c r="AM27" s="29"/>
      <c r="AN27" s="29"/>
      <c r="AO27" s="29"/>
      <c r="AP27" s="29"/>
      <c r="AQ27" s="93"/>
      <c r="AR27" s="94"/>
      <c r="AS27" s="94"/>
      <c r="AT27" s="94"/>
      <c r="AU27" s="94"/>
      <c r="AV27" s="96"/>
      <c r="AW27" s="30"/>
      <c r="AX27" s="112"/>
      <c r="AY27" s="144" t="b">
        <v>0</v>
      </c>
      <c r="AZ27" s="139" t="b">
        <v>0</v>
      </c>
      <c r="BA27" s="137" t="b">
        <v>0</v>
      </c>
      <c r="BB27" s="141" t="b">
        <v>0</v>
      </c>
      <c r="BC27" s="147" t="b">
        <v>0</v>
      </c>
    </row>
    <row r="28" spans="1:114" ht="29.1" customHeight="1">
      <c r="A28" s="170" t="b">
        <v>1</v>
      </c>
      <c r="B28" s="16"/>
      <c r="C28" s="180" t="str" cm="1">
        <f t="array" aca="1" ref="C28" ca="1">_xlfn.CONCAT(R28,IF(_xlfn.NUMBERVALUE(_xlfn.TEXTJOIN("",TRUE,IF(ISNUMBER(--MID(D28,ROW(INDIRECT("1:"&amp;LEN(D28))),1)),MID(D28,ROW(INDIRECT("1:"&amp;LEN(D28))),1),"")))&gt;=10,_xlfn.TEXTJOIN("",TRUE,IF(ISNUMBER(--MID(D28,ROW(INDIRECT("1:"&amp;LEN(D28))),1)),MID(D28,ROW(INDIRECT("1:"&amp;LEN(D28))),1),"")),_xlfn.CONCAT("0",_xlfn.TEXTJOIN("",TRUE,IF(ISNUMBER(--MID(D28,ROW(INDIRECT("1:"&amp;LEN(D28))),1)),MID(D28,ROW(INDIRECT("1:"&amp;LEN(D28))),1),"")))))</f>
        <v>Cotswold: Ampney Cruicis07</v>
      </c>
      <c r="D28" s="235" t="s">
        <v>33</v>
      </c>
      <c r="E28" s="231" t="s">
        <v>34</v>
      </c>
      <c r="F28" s="231" t="s">
        <v>15</v>
      </c>
      <c r="G28" s="231" t="s">
        <v>35</v>
      </c>
      <c r="H28" s="231"/>
      <c r="I28" s="231"/>
      <c r="J28" s="231"/>
      <c r="K28" s="231"/>
      <c r="L28" s="236" t="s">
        <v>435</v>
      </c>
      <c r="M28" s="234" t="s">
        <v>436</v>
      </c>
      <c r="N28" s="233" t="s">
        <v>437</v>
      </c>
      <c r="O28" s="234" t="s">
        <v>438</v>
      </c>
      <c r="P28" s="234" t="s">
        <v>465</v>
      </c>
      <c r="Q28" s="234" t="s">
        <v>469</v>
      </c>
      <c r="R28" s="234" t="s">
        <v>461</v>
      </c>
      <c r="S28" s="49"/>
      <c r="T28" s="49"/>
      <c r="U28" s="52"/>
      <c r="V28" s="49"/>
      <c r="W28" s="41" t="b">
        <v>0</v>
      </c>
      <c r="X28" s="41" t="b">
        <v>0</v>
      </c>
      <c r="Y28" s="41" t="b">
        <v>0</v>
      </c>
      <c r="Z28" s="26"/>
      <c r="AA28" s="27"/>
      <c r="AB28" s="27"/>
      <c r="AC28" s="27"/>
      <c r="AD28" s="27"/>
      <c r="AE28" s="26"/>
      <c r="AF28" s="28"/>
      <c r="AG28" s="28"/>
      <c r="AH28" s="28"/>
      <c r="AI28" s="28"/>
      <c r="AJ28" s="178">
        <v>2500000</v>
      </c>
      <c r="AK28" s="173" t="s">
        <v>17</v>
      </c>
      <c r="AL28" s="26"/>
      <c r="AM28" s="29"/>
      <c r="AN28" s="29"/>
      <c r="AO28" s="29"/>
      <c r="AP28" s="29"/>
      <c r="AQ28" s="93"/>
      <c r="AR28" s="94"/>
      <c r="AS28" s="94"/>
      <c r="AT28" s="94"/>
      <c r="AU28" s="94"/>
      <c r="AV28" s="96"/>
      <c r="AW28" s="30"/>
      <c r="AX28" s="112"/>
      <c r="AY28" s="144" t="b">
        <v>0</v>
      </c>
      <c r="AZ28" s="139" t="b">
        <v>0</v>
      </c>
      <c r="BA28" s="137" t="b">
        <v>0</v>
      </c>
      <c r="BB28" s="141" t="b">
        <v>0</v>
      </c>
      <c r="BC28" s="147" t="b">
        <v>0</v>
      </c>
    </row>
    <row r="29" spans="1:114" ht="29.1" customHeight="1">
      <c r="A29" s="170" t="b">
        <v>1</v>
      </c>
      <c r="B29" s="16"/>
      <c r="C29" s="180" t="str" cm="1">
        <f t="array" aca="1" ref="C29" ca="1">_xlfn.CONCAT(R29,IF(_xlfn.NUMBERVALUE(_xlfn.TEXTJOIN("",TRUE,IF(ISNUMBER(--MID(D29,ROW(INDIRECT("1:"&amp;LEN(D29))),1)),MID(D29,ROW(INDIRECT("1:"&amp;LEN(D29))),1),"")))&gt;=10,_xlfn.TEXTJOIN("",TRUE,IF(ISNUMBER(--MID(D29,ROW(INDIRECT("1:"&amp;LEN(D29))),1)),MID(D29,ROW(INDIRECT("1:"&amp;LEN(D29))),1),"")),_xlfn.CONCAT("0",_xlfn.TEXTJOIN("",TRUE,IF(ISNUMBER(--MID(D29,ROW(INDIRECT("1:"&amp;LEN(D29))),1)),MID(D29,ROW(INDIRECT("1:"&amp;LEN(D29))),1),"")))))</f>
        <v>Cotswold: Cirencester02</v>
      </c>
      <c r="D29" s="229" t="s">
        <v>36</v>
      </c>
      <c r="E29" s="231" t="s">
        <v>37</v>
      </c>
      <c r="F29" s="231" t="s">
        <v>15</v>
      </c>
      <c r="G29" s="231" t="s">
        <v>38</v>
      </c>
      <c r="H29" s="231" t="s">
        <v>472</v>
      </c>
      <c r="I29" s="230" t="s">
        <v>433</v>
      </c>
      <c r="J29" s="230"/>
      <c r="K29" s="231" t="s">
        <v>434</v>
      </c>
      <c r="L29" s="232" t="s">
        <v>435</v>
      </c>
      <c r="M29" s="233" t="s">
        <v>436</v>
      </c>
      <c r="N29" s="233" t="s">
        <v>437</v>
      </c>
      <c r="O29" s="234" t="s">
        <v>438</v>
      </c>
      <c r="P29" s="233" t="s">
        <v>465</v>
      </c>
      <c r="Q29" s="233" t="s">
        <v>439</v>
      </c>
      <c r="R29" s="234" t="s">
        <v>124</v>
      </c>
      <c r="S29" s="49"/>
      <c r="T29" s="49"/>
      <c r="U29" s="52"/>
      <c r="V29" s="49"/>
      <c r="W29" s="41" t="b">
        <v>0</v>
      </c>
      <c r="X29" s="41" t="b">
        <v>0</v>
      </c>
      <c r="Y29" s="41" t="b">
        <v>0</v>
      </c>
      <c r="Z29" s="26"/>
      <c r="AA29" s="27"/>
      <c r="AB29" s="27"/>
      <c r="AC29" s="27"/>
      <c r="AD29" s="27"/>
      <c r="AE29" s="26"/>
      <c r="AF29" s="28"/>
      <c r="AG29" s="28"/>
      <c r="AH29" s="28"/>
      <c r="AI29" s="28"/>
      <c r="AJ29" s="186">
        <v>1400000</v>
      </c>
      <c r="AK29" s="173" t="s">
        <v>17</v>
      </c>
      <c r="AL29" s="26" t="s">
        <v>443</v>
      </c>
      <c r="AM29" s="29" t="s">
        <v>442</v>
      </c>
      <c r="AN29" s="29" t="s">
        <v>443</v>
      </c>
      <c r="AO29" s="29" t="s">
        <v>443</v>
      </c>
      <c r="AP29" s="29" t="s">
        <v>441</v>
      </c>
      <c r="AQ29" s="93" t="s">
        <v>443</v>
      </c>
      <c r="AR29" s="94" t="s">
        <v>443</v>
      </c>
      <c r="AS29" s="94" t="s">
        <v>443</v>
      </c>
      <c r="AT29" s="94" t="s">
        <v>441</v>
      </c>
      <c r="AU29" s="94" t="s">
        <v>441</v>
      </c>
      <c r="AV29" s="96" t="s">
        <v>442</v>
      </c>
      <c r="AW29" s="30"/>
      <c r="AX29" s="112"/>
      <c r="AY29" s="144" t="b">
        <v>0</v>
      </c>
      <c r="AZ29" s="139" t="b">
        <v>1</v>
      </c>
      <c r="BA29" s="137" t="b">
        <v>0</v>
      </c>
      <c r="BB29" s="141" t="s">
        <v>437</v>
      </c>
      <c r="BC29" s="147" t="b">
        <v>0</v>
      </c>
      <c r="BD29" s="72">
        <f t="shared" ref="BD29:BD60" si="12">COUNTIF($AL29:$AO29,"G")</f>
        <v>1</v>
      </c>
      <c r="BE29" s="72">
        <f t="shared" ref="BE29:BE60" si="13">COUNTIF($AL29:$AO29,"G/A")</f>
        <v>3</v>
      </c>
      <c r="BF29" s="72">
        <f t="shared" ref="BF29:BF60" si="14">COUNTIF($AL29:$AO29,"A")</f>
        <v>0</v>
      </c>
      <c r="BG29" s="72">
        <f t="shared" ref="BG29:BG60" si="15">COUNTIF($AL29:$AO29,"A/R")</f>
        <v>0</v>
      </c>
      <c r="BH29" s="72">
        <f t="shared" ref="BH29:BH60" si="16">COUNTIF($AL29:$AO29,"R")</f>
        <v>0</v>
      </c>
      <c r="BI29" s="72">
        <f t="shared" ref="BI29:BI60" si="17">COUNTIF($AL29:$AO29,"N")</f>
        <v>0</v>
      </c>
      <c r="BJ29" s="70">
        <f t="shared" ref="BJ29:BJ60" si="18">BD29+BE29</f>
        <v>4</v>
      </c>
      <c r="BK29" s="70">
        <f t="shared" ref="BK29:BK60" si="19">SUM(BD29:BF29)</f>
        <v>4</v>
      </c>
      <c r="BL29" s="70">
        <f t="shared" ref="BL29:BL60" si="20">SUM(BG29:BH29)</f>
        <v>0</v>
      </c>
      <c r="BM29" s="70">
        <f t="shared" ref="BM29:BM60" ca="1" si="21">IF(COUNTIF(BN29:BX29,0)&gt;0,0,1)</f>
        <v>0</v>
      </c>
      <c r="BN29" s="70">
        <f t="shared" ref="BN29:BN60" si="22">IF(COUNTIF(BN$165:BN$170,AL29)&gt;0,1,0)</f>
        <v>1</v>
      </c>
      <c r="BO29" s="70">
        <f t="shared" ref="BO29:BO60" si="23">IF(COUNTIF(BO$165:BO$170,AM29)&gt;0,1,0)</f>
        <v>1</v>
      </c>
      <c r="BP29" s="70">
        <f t="shared" ref="BP29:BP60" si="24">IF(COUNTIF(BP$165:BP$170,AN29)&gt;0,1,0)</f>
        <v>1</v>
      </c>
      <c r="BQ29" s="70">
        <f t="shared" ref="BQ29:BQ60" si="25">IF(COUNTIF(BQ$165:BQ$170,AO29)&gt;0,1,0)</f>
        <v>1</v>
      </c>
      <c r="BR29" s="70">
        <f ca="1">IF(Thresholds!$C$8="Minimum",IF(OFFSET(BC29,0,$BR$1)&gt;=Thresholds!$D$8,1,0),IF(Thresholds!$C$8="Maximum",IF(OFFSET(BC29,0,$BR$1)&lt;=Thresholds!$D$8,1,0),1))</f>
        <v>0</v>
      </c>
      <c r="BS29" s="70">
        <f t="shared" ref="BS29:BS60" si="26">IF(COUNTIF(BS$165:BS$170,AQ29)&gt;0,1,0)</f>
        <v>1</v>
      </c>
      <c r="BT29" s="70">
        <f t="shared" ref="BT29:BT60" si="27">IF(COUNTIF(BT$165:BT$170,AR29)&gt;0,1,0)</f>
        <v>1</v>
      </c>
      <c r="BU29" s="70">
        <f t="shared" ref="BU29:BU60" si="28">IF(COUNTIF(BU$165:BU$170,AS29)&gt;0,1,0)</f>
        <v>1</v>
      </c>
      <c r="BV29" s="70">
        <f t="shared" ref="BV29:BV60" si="29">IF(COUNTIF(BV$165:BV$170,AT29)&gt;0,1,0)</f>
        <v>1</v>
      </c>
      <c r="BW29" s="70">
        <f t="shared" ref="BW29:BW60" si="30">IF(COUNTIF(BW$165:BW$170,AU29)&gt;0,1,0)</f>
        <v>1</v>
      </c>
      <c r="BX29" s="70">
        <f t="shared" ref="BX29:BX60" si="31">IF(COUNTIF(BX$165:BX$170,AV29)&gt;0,1,0)</f>
        <v>1</v>
      </c>
    </row>
    <row r="30" spans="1:114" ht="29.1" customHeight="1">
      <c r="A30" s="170" t="b">
        <v>1</v>
      </c>
      <c r="B30" s="16"/>
      <c r="C30" s="180" t="str" cm="1">
        <f t="array" aca="1" ref="C30" ca="1">_xlfn.CONCAT(R30,IF(_xlfn.NUMBERVALUE(_xlfn.TEXTJOIN("",TRUE,IF(ISNUMBER(--MID(D30,ROW(INDIRECT("1:"&amp;LEN(D30))),1)),MID(D30,ROW(INDIRECT("1:"&amp;LEN(D30))),1),"")))&gt;=10,_xlfn.TEXTJOIN("",TRUE,IF(ISNUMBER(--MID(D30,ROW(INDIRECT("1:"&amp;LEN(D30))),1)),MID(D30,ROW(INDIRECT("1:"&amp;LEN(D30))),1),"")),_xlfn.CONCAT("0",_xlfn.TEXTJOIN("",TRUE,IF(ISNUMBER(--MID(D30,ROW(INDIRECT("1:"&amp;LEN(D30))),1)),MID(D30,ROW(INDIRECT("1:"&amp;LEN(D30))),1),"")))))</f>
        <v>Cotswold: Cirencester03</v>
      </c>
      <c r="D30" s="229" t="s">
        <v>39</v>
      </c>
      <c r="E30" s="230" t="s">
        <v>40</v>
      </c>
      <c r="F30" s="230" t="s">
        <v>15</v>
      </c>
      <c r="G30" s="230" t="s">
        <v>41</v>
      </c>
      <c r="H30" s="230" t="s">
        <v>473</v>
      </c>
      <c r="I30" s="230" t="s">
        <v>433</v>
      </c>
      <c r="J30" s="230"/>
      <c r="K30" s="231" t="s">
        <v>434</v>
      </c>
      <c r="L30" s="232" t="s">
        <v>435</v>
      </c>
      <c r="M30" s="233" t="s">
        <v>436</v>
      </c>
      <c r="N30" s="233" t="s">
        <v>437</v>
      </c>
      <c r="O30" s="234" t="s">
        <v>438</v>
      </c>
      <c r="P30" s="233" t="s">
        <v>470</v>
      </c>
      <c r="Q30" s="233" t="s">
        <v>439</v>
      </c>
      <c r="R30" s="234" t="s">
        <v>124</v>
      </c>
      <c r="S30" s="48"/>
      <c r="T30" s="48"/>
      <c r="U30" s="50"/>
      <c r="V30" s="48"/>
      <c r="W30" s="40" t="b">
        <v>0</v>
      </c>
      <c r="X30" s="40" t="b">
        <v>0</v>
      </c>
      <c r="Y30" s="40" t="b">
        <v>0</v>
      </c>
      <c r="Z30" s="31"/>
      <c r="AA30" s="32"/>
      <c r="AB30" s="32"/>
      <c r="AC30" s="32"/>
      <c r="AD30" s="32"/>
      <c r="AE30" s="31"/>
      <c r="AF30" s="33"/>
      <c r="AG30" s="33"/>
      <c r="AH30" s="33"/>
      <c r="AI30" s="33"/>
      <c r="AJ30" s="177">
        <v>200000</v>
      </c>
      <c r="AK30" s="172" t="s">
        <v>17</v>
      </c>
      <c r="AL30" s="31" t="s">
        <v>443</v>
      </c>
      <c r="AM30" s="37" t="s">
        <v>442</v>
      </c>
      <c r="AN30" s="29" t="s">
        <v>443</v>
      </c>
      <c r="AO30" s="37" t="s">
        <v>443</v>
      </c>
      <c r="AP30" s="37" t="s">
        <v>441</v>
      </c>
      <c r="AQ30" s="93" t="s">
        <v>443</v>
      </c>
      <c r="AR30" s="94" t="s">
        <v>442</v>
      </c>
      <c r="AS30" s="94" t="s">
        <v>442</v>
      </c>
      <c r="AT30" s="94" t="s">
        <v>443</v>
      </c>
      <c r="AU30" s="94" t="s">
        <v>442</v>
      </c>
      <c r="AV30" s="96" t="s">
        <v>442</v>
      </c>
      <c r="AW30" s="36"/>
      <c r="AX30" s="112"/>
      <c r="AY30" s="144" t="b">
        <v>1</v>
      </c>
      <c r="AZ30" s="139" t="b">
        <v>0</v>
      </c>
      <c r="BA30" s="137" t="b">
        <v>0</v>
      </c>
      <c r="BB30" s="141" t="s">
        <v>437</v>
      </c>
      <c r="BC30" s="147" t="b">
        <v>1</v>
      </c>
      <c r="BD30" s="72">
        <f t="shared" si="12"/>
        <v>1</v>
      </c>
      <c r="BE30" s="72">
        <f t="shared" si="13"/>
        <v>3</v>
      </c>
      <c r="BF30" s="72">
        <f t="shared" si="14"/>
        <v>0</v>
      </c>
      <c r="BG30" s="72">
        <f t="shared" si="15"/>
        <v>0</v>
      </c>
      <c r="BH30" s="72">
        <f t="shared" si="16"/>
        <v>0</v>
      </c>
      <c r="BI30" s="72">
        <f t="shared" si="17"/>
        <v>0</v>
      </c>
      <c r="BJ30" s="70">
        <f t="shared" si="18"/>
        <v>4</v>
      </c>
      <c r="BK30" s="70">
        <f t="shared" si="19"/>
        <v>4</v>
      </c>
      <c r="BL30" s="70">
        <f t="shared" si="20"/>
        <v>0</v>
      </c>
      <c r="BM30" s="70">
        <f t="shared" ca="1" si="21"/>
        <v>0</v>
      </c>
      <c r="BN30" s="70">
        <f t="shared" si="22"/>
        <v>1</v>
      </c>
      <c r="BO30" s="70">
        <f t="shared" si="23"/>
        <v>1</v>
      </c>
      <c r="BP30" s="70">
        <f t="shared" si="24"/>
        <v>1</v>
      </c>
      <c r="BQ30" s="70">
        <f t="shared" si="25"/>
        <v>1</v>
      </c>
      <c r="BR30" s="70">
        <f ca="1">IF(Thresholds!$C$8="Minimum",IF(OFFSET(BC30,0,$BR$1)&gt;=Thresholds!$D$8,1,0),IF(Thresholds!$C$8="Maximum",IF(OFFSET(BC30,0,$BR$1)&lt;=Thresholds!$D$8,1,0),1))</f>
        <v>0</v>
      </c>
      <c r="BS30" s="70">
        <f t="shared" si="26"/>
        <v>1</v>
      </c>
      <c r="BT30" s="70">
        <f t="shared" si="27"/>
        <v>1</v>
      </c>
      <c r="BU30" s="70">
        <f t="shared" si="28"/>
        <v>1</v>
      </c>
      <c r="BV30" s="70">
        <f t="shared" si="29"/>
        <v>1</v>
      </c>
      <c r="BW30" s="70">
        <f t="shared" si="30"/>
        <v>1</v>
      </c>
      <c r="BX30" s="70">
        <f t="shared" si="31"/>
        <v>1</v>
      </c>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row>
    <row r="31" spans="1:114" ht="29.1" customHeight="1">
      <c r="A31" s="170" t="b">
        <v>1</v>
      </c>
      <c r="B31" s="17"/>
      <c r="C31" s="180" t="str" cm="1">
        <f t="array" aca="1" ref="C31" ca="1">_xlfn.CONCAT(R31,IF(_xlfn.NUMBERVALUE(_xlfn.TEXTJOIN("",TRUE,IF(ISNUMBER(--MID(D31,ROW(INDIRECT("1:"&amp;LEN(D31))),1)),MID(D31,ROW(INDIRECT("1:"&amp;LEN(D31))),1),"")))&gt;=10,_xlfn.TEXTJOIN("",TRUE,IF(ISNUMBER(--MID(D31,ROW(INDIRECT("1:"&amp;LEN(D31))),1)),MID(D31,ROW(INDIRECT("1:"&amp;LEN(D31))),1),"")),_xlfn.CONCAT("0",_xlfn.TEXTJOIN("",TRUE,IF(ISNUMBER(--MID(D31,ROW(INDIRECT("1:"&amp;LEN(D31))),1)),MID(D31,ROW(INDIRECT("1:"&amp;LEN(D31))),1),"")))))</f>
        <v>Cotswold: Cirencester04</v>
      </c>
      <c r="D31" s="229" t="s">
        <v>42</v>
      </c>
      <c r="E31" s="230" t="s">
        <v>43</v>
      </c>
      <c r="F31" s="230" t="s">
        <v>44</v>
      </c>
      <c r="G31" s="230" t="s">
        <v>45</v>
      </c>
      <c r="H31" s="230" t="s">
        <v>472</v>
      </c>
      <c r="I31" s="230" t="s">
        <v>433</v>
      </c>
      <c r="J31" s="230"/>
      <c r="K31" s="231" t="s">
        <v>434</v>
      </c>
      <c r="L31" s="232" t="s">
        <v>435</v>
      </c>
      <c r="M31" s="233" t="s">
        <v>436</v>
      </c>
      <c r="N31" s="233" t="s">
        <v>437</v>
      </c>
      <c r="O31" s="234" t="s">
        <v>438</v>
      </c>
      <c r="P31" s="233" t="s">
        <v>465</v>
      </c>
      <c r="Q31" s="233" t="s">
        <v>439</v>
      </c>
      <c r="R31" s="234" t="s">
        <v>124</v>
      </c>
      <c r="S31" s="49"/>
      <c r="T31" s="49"/>
      <c r="U31" s="52"/>
      <c r="V31" s="49"/>
      <c r="W31" s="41" t="b">
        <v>0</v>
      </c>
      <c r="X31" s="41" t="b">
        <v>0</v>
      </c>
      <c r="Y31" s="41" t="b">
        <v>0</v>
      </c>
      <c r="Z31" s="26"/>
      <c r="AA31" s="27"/>
      <c r="AB31" s="27"/>
      <c r="AC31" s="27"/>
      <c r="AD31" s="27"/>
      <c r="AE31" s="26"/>
      <c r="AF31" s="28"/>
      <c r="AG31" s="28"/>
      <c r="AH31" s="28"/>
      <c r="AI31" s="28"/>
      <c r="AJ31" s="178">
        <v>2000000</v>
      </c>
      <c r="AK31" s="173" t="s">
        <v>17</v>
      </c>
      <c r="AL31" s="31" t="s">
        <v>443</v>
      </c>
      <c r="AM31" s="29" t="s">
        <v>442</v>
      </c>
      <c r="AN31" s="29" t="s">
        <v>443</v>
      </c>
      <c r="AO31" s="29" t="s">
        <v>443</v>
      </c>
      <c r="AP31" s="29" t="s">
        <v>441</v>
      </c>
      <c r="AQ31" s="93" t="s">
        <v>443</v>
      </c>
      <c r="AR31" s="94" t="s">
        <v>443</v>
      </c>
      <c r="AS31" s="94" t="s">
        <v>443</v>
      </c>
      <c r="AT31" s="94" t="s">
        <v>441</v>
      </c>
      <c r="AU31" s="94" t="s">
        <v>441</v>
      </c>
      <c r="AV31" s="96" t="s">
        <v>442</v>
      </c>
      <c r="AW31" s="30"/>
      <c r="AX31" s="112"/>
      <c r="AY31" s="144" t="b">
        <v>1</v>
      </c>
      <c r="AZ31" s="139" t="b">
        <v>0</v>
      </c>
      <c r="BA31" s="137" t="b">
        <v>0</v>
      </c>
      <c r="BB31" s="141" t="s">
        <v>437</v>
      </c>
      <c r="BC31" s="147" t="b">
        <v>1</v>
      </c>
      <c r="BD31" s="72">
        <f t="shared" si="12"/>
        <v>1</v>
      </c>
      <c r="BE31" s="72">
        <f t="shared" si="13"/>
        <v>3</v>
      </c>
      <c r="BF31" s="72">
        <f t="shared" si="14"/>
        <v>0</v>
      </c>
      <c r="BG31" s="72">
        <f t="shared" si="15"/>
        <v>0</v>
      </c>
      <c r="BH31" s="72">
        <f t="shared" si="16"/>
        <v>0</v>
      </c>
      <c r="BI31" s="72">
        <f t="shared" si="17"/>
        <v>0</v>
      </c>
      <c r="BJ31" s="70">
        <f t="shared" si="18"/>
        <v>4</v>
      </c>
      <c r="BK31" s="70">
        <f t="shared" si="19"/>
        <v>4</v>
      </c>
      <c r="BL31" s="70">
        <f t="shared" si="20"/>
        <v>0</v>
      </c>
      <c r="BM31" s="70">
        <f t="shared" ca="1" si="21"/>
        <v>0</v>
      </c>
      <c r="BN31" s="70">
        <f t="shared" si="22"/>
        <v>1</v>
      </c>
      <c r="BO31" s="70">
        <f t="shared" si="23"/>
        <v>1</v>
      </c>
      <c r="BP31" s="70">
        <f t="shared" si="24"/>
        <v>1</v>
      </c>
      <c r="BQ31" s="70">
        <f t="shared" si="25"/>
        <v>1</v>
      </c>
      <c r="BR31" s="70">
        <f ca="1">IF(Thresholds!$C$8="Minimum",IF(OFFSET(BC31,0,$BR$1)&gt;=Thresholds!$D$8,1,0),IF(Thresholds!$C$8="Maximum",IF(OFFSET(BC31,0,$BR$1)&lt;=Thresholds!$D$8,1,0),1))</f>
        <v>0</v>
      </c>
      <c r="BS31" s="70">
        <f t="shared" si="26"/>
        <v>1</v>
      </c>
      <c r="BT31" s="70">
        <f t="shared" si="27"/>
        <v>1</v>
      </c>
      <c r="BU31" s="70">
        <f t="shared" si="28"/>
        <v>1</v>
      </c>
      <c r="BV31" s="70">
        <f t="shared" si="29"/>
        <v>1</v>
      </c>
      <c r="BW31" s="70">
        <f t="shared" si="30"/>
        <v>1</v>
      </c>
      <c r="BX31" s="70">
        <f t="shared" si="31"/>
        <v>1</v>
      </c>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row>
    <row r="32" spans="1:114" ht="29.1" customHeight="1">
      <c r="A32" s="170" t="b">
        <v>1</v>
      </c>
      <c r="B32" s="16"/>
      <c r="C32" s="180" t="str" cm="1">
        <f t="array" aca="1" ref="C32" ca="1">_xlfn.CONCAT(R32,IF(_xlfn.NUMBERVALUE(_xlfn.TEXTJOIN("",TRUE,IF(ISNUMBER(--MID(D32,ROW(INDIRECT("1:"&amp;LEN(D32))),1)),MID(D32,ROW(INDIRECT("1:"&amp;LEN(D32))),1),"")))&gt;=10,_xlfn.TEXTJOIN("",TRUE,IF(ISNUMBER(--MID(D32,ROW(INDIRECT("1:"&amp;LEN(D32))),1)),MID(D32,ROW(INDIRECT("1:"&amp;LEN(D32))),1),"")),_xlfn.CONCAT("0",_xlfn.TEXTJOIN("",TRUE,IF(ISNUMBER(--MID(D32,ROW(INDIRECT("1:"&amp;LEN(D32))),1)),MID(D32,ROW(INDIRECT("1:"&amp;LEN(D32))),1),"")))))</f>
        <v>Cotswold: Cirencester05</v>
      </c>
      <c r="D32" s="229" t="s">
        <v>46</v>
      </c>
      <c r="E32" s="230" t="s">
        <v>47</v>
      </c>
      <c r="F32" s="230" t="s">
        <v>15</v>
      </c>
      <c r="G32" s="230" t="s">
        <v>48</v>
      </c>
      <c r="H32" s="230" t="s">
        <v>472</v>
      </c>
      <c r="I32" s="230" t="s">
        <v>433</v>
      </c>
      <c r="J32" s="230"/>
      <c r="K32" s="231" t="s">
        <v>434</v>
      </c>
      <c r="L32" s="232" t="s">
        <v>435</v>
      </c>
      <c r="M32" s="233" t="s">
        <v>436</v>
      </c>
      <c r="N32" s="233" t="s">
        <v>437</v>
      </c>
      <c r="O32" s="234" t="s">
        <v>458</v>
      </c>
      <c r="P32" s="233" t="s">
        <v>470</v>
      </c>
      <c r="Q32" s="233" t="s">
        <v>450</v>
      </c>
      <c r="R32" s="234" t="s">
        <v>124</v>
      </c>
      <c r="S32" s="48"/>
      <c r="T32" s="48"/>
      <c r="U32" s="50"/>
      <c r="V32" s="48"/>
      <c r="W32" s="40" t="b">
        <v>0</v>
      </c>
      <c r="X32" s="40" t="b">
        <v>0</v>
      </c>
      <c r="Y32" s="40" t="b">
        <v>0</v>
      </c>
      <c r="Z32" s="31"/>
      <c r="AA32" s="32"/>
      <c r="AB32" s="32"/>
      <c r="AC32" s="32"/>
      <c r="AD32" s="32"/>
      <c r="AE32" s="31"/>
      <c r="AF32" s="33"/>
      <c r="AG32" s="33"/>
      <c r="AH32" s="33"/>
      <c r="AI32" s="33"/>
      <c r="AJ32" s="177">
        <v>250000</v>
      </c>
      <c r="AK32" s="172" t="s">
        <v>17</v>
      </c>
      <c r="AL32" s="31" t="s">
        <v>443</v>
      </c>
      <c r="AM32" s="37" t="s">
        <v>442</v>
      </c>
      <c r="AN32" s="29" t="s">
        <v>442</v>
      </c>
      <c r="AO32" s="37" t="s">
        <v>442</v>
      </c>
      <c r="AP32" s="37" t="s">
        <v>441</v>
      </c>
      <c r="AQ32" s="93" t="s">
        <v>444</v>
      </c>
      <c r="AR32" s="94" t="s">
        <v>441</v>
      </c>
      <c r="AS32" s="94" t="s">
        <v>443</v>
      </c>
      <c r="AT32" s="94" t="s">
        <v>441</v>
      </c>
      <c r="AU32" s="94" t="s">
        <v>441</v>
      </c>
      <c r="AV32" s="96" t="s">
        <v>442</v>
      </c>
      <c r="AW32" s="36"/>
      <c r="AX32" s="111"/>
      <c r="AY32" s="145" t="b">
        <v>1</v>
      </c>
      <c r="AZ32" s="139" t="b">
        <v>0</v>
      </c>
      <c r="BA32" s="137" t="b">
        <v>0</v>
      </c>
      <c r="BB32" s="141" t="s">
        <v>437</v>
      </c>
      <c r="BC32" s="147" t="b">
        <v>1</v>
      </c>
      <c r="BD32" s="72">
        <f t="shared" si="12"/>
        <v>3</v>
      </c>
      <c r="BE32" s="72">
        <f t="shared" si="13"/>
        <v>1</v>
      </c>
      <c r="BF32" s="72">
        <f t="shared" si="14"/>
        <v>0</v>
      </c>
      <c r="BG32" s="72">
        <f t="shared" si="15"/>
        <v>0</v>
      </c>
      <c r="BH32" s="72">
        <f t="shared" si="16"/>
        <v>0</v>
      </c>
      <c r="BI32" s="72">
        <f t="shared" si="17"/>
        <v>0</v>
      </c>
      <c r="BJ32" s="70">
        <f t="shared" si="18"/>
        <v>4</v>
      </c>
      <c r="BK32" s="70">
        <f t="shared" si="19"/>
        <v>4</v>
      </c>
      <c r="BL32" s="70">
        <f t="shared" si="20"/>
        <v>0</v>
      </c>
      <c r="BM32" s="70">
        <f t="shared" ca="1" si="21"/>
        <v>0</v>
      </c>
      <c r="BN32" s="70">
        <f t="shared" si="22"/>
        <v>1</v>
      </c>
      <c r="BO32" s="70">
        <f t="shared" si="23"/>
        <v>1</v>
      </c>
      <c r="BP32" s="70">
        <f t="shared" si="24"/>
        <v>1</v>
      </c>
      <c r="BQ32" s="70">
        <f t="shared" si="25"/>
        <v>1</v>
      </c>
      <c r="BR32" s="70">
        <f ca="1">IF(Thresholds!$C$8="Minimum",IF(OFFSET(BC32,0,$BR$1)&gt;=Thresholds!$D$8,1,0),IF(Thresholds!$C$8="Maximum",IF(OFFSET(BC32,0,$BR$1)&lt;=Thresholds!$D$8,1,0),1))</f>
        <v>0</v>
      </c>
      <c r="BS32" s="70">
        <f t="shared" si="26"/>
        <v>0</v>
      </c>
      <c r="BT32" s="70">
        <f t="shared" si="27"/>
        <v>1</v>
      </c>
      <c r="BU32" s="70">
        <f t="shared" si="28"/>
        <v>1</v>
      </c>
      <c r="BV32" s="70">
        <f t="shared" si="29"/>
        <v>1</v>
      </c>
      <c r="BW32" s="70">
        <f t="shared" si="30"/>
        <v>1</v>
      </c>
      <c r="BX32" s="70">
        <f t="shared" si="31"/>
        <v>1</v>
      </c>
    </row>
    <row r="33" spans="1:114" ht="29.1" customHeight="1">
      <c r="A33" s="170" t="b">
        <v>1</v>
      </c>
      <c r="B33" s="16"/>
      <c r="C33" s="180" t="str" cm="1">
        <f t="array" aca="1" ref="C33" ca="1">_xlfn.CONCAT(R33,IF(_xlfn.NUMBERVALUE(_xlfn.TEXTJOIN("",TRUE,IF(ISNUMBER(--MID(D33,ROW(INDIRECT("1:"&amp;LEN(D33))),1)),MID(D33,ROW(INDIRECT("1:"&amp;LEN(D33))),1),"")))&gt;=10,_xlfn.TEXTJOIN("",TRUE,IF(ISNUMBER(--MID(D33,ROW(INDIRECT("1:"&amp;LEN(D33))),1)),MID(D33,ROW(INDIRECT("1:"&amp;LEN(D33))),1),"")),_xlfn.CONCAT("0",_xlfn.TEXTJOIN("",TRUE,IF(ISNUMBER(--MID(D33,ROW(INDIRECT("1:"&amp;LEN(D33))),1)),MID(D33,ROW(INDIRECT("1:"&amp;LEN(D33))),1),"")))))</f>
        <v>Cotswold: Cirencester06</v>
      </c>
      <c r="D33" s="229" t="s">
        <v>49</v>
      </c>
      <c r="E33" s="230" t="s">
        <v>50</v>
      </c>
      <c r="F33" s="230" t="s">
        <v>15</v>
      </c>
      <c r="G33" s="230" t="s">
        <v>51</v>
      </c>
      <c r="H33" s="230" t="s">
        <v>474</v>
      </c>
      <c r="I33" s="230" t="s">
        <v>433</v>
      </c>
      <c r="J33" s="230"/>
      <c r="K33" s="231" t="s">
        <v>434</v>
      </c>
      <c r="L33" s="232" t="s">
        <v>435</v>
      </c>
      <c r="M33" s="233" t="s">
        <v>436</v>
      </c>
      <c r="N33" s="233" t="s">
        <v>437</v>
      </c>
      <c r="O33" s="234" t="s">
        <v>438</v>
      </c>
      <c r="P33" s="233" t="s">
        <v>470</v>
      </c>
      <c r="Q33" s="233" t="s">
        <v>460</v>
      </c>
      <c r="R33" s="234" t="s">
        <v>124</v>
      </c>
      <c r="S33" s="48"/>
      <c r="T33" s="48"/>
      <c r="U33" s="50"/>
      <c r="V33" s="48"/>
      <c r="W33" s="40" t="b">
        <v>0</v>
      </c>
      <c r="X33" s="40" t="b">
        <v>0</v>
      </c>
      <c r="Y33" s="40" t="b">
        <v>0</v>
      </c>
      <c r="Z33" s="31"/>
      <c r="AA33" s="32"/>
      <c r="AB33" s="32"/>
      <c r="AC33" s="32"/>
      <c r="AD33" s="32"/>
      <c r="AE33" s="31"/>
      <c r="AF33" s="33"/>
      <c r="AG33" s="33"/>
      <c r="AH33" s="33"/>
      <c r="AI33" s="33"/>
      <c r="AJ33" s="177">
        <v>0</v>
      </c>
      <c r="AK33" s="172" t="s">
        <v>17</v>
      </c>
      <c r="AL33" s="31" t="s">
        <v>443</v>
      </c>
      <c r="AM33" s="37" t="s">
        <v>442</v>
      </c>
      <c r="AN33" s="29" t="s">
        <v>443</v>
      </c>
      <c r="AO33" s="37" t="s">
        <v>443</v>
      </c>
      <c r="AP33" s="37" t="s">
        <v>441</v>
      </c>
      <c r="AQ33" s="93" t="s">
        <v>442</v>
      </c>
      <c r="AR33" s="94" t="s">
        <v>442</v>
      </c>
      <c r="AS33" s="94" t="s">
        <v>442</v>
      </c>
      <c r="AT33" s="94" t="s">
        <v>441</v>
      </c>
      <c r="AU33" s="94" t="s">
        <v>442</v>
      </c>
      <c r="AV33" s="96" t="s">
        <v>442</v>
      </c>
      <c r="AW33" s="36"/>
      <c r="AX33" s="111"/>
      <c r="AY33" s="145" t="b">
        <v>1</v>
      </c>
      <c r="AZ33" s="139" t="b">
        <v>0</v>
      </c>
      <c r="BA33" s="137" t="b">
        <v>0</v>
      </c>
      <c r="BB33" s="141" t="s">
        <v>437</v>
      </c>
      <c r="BC33" s="147" t="b">
        <v>1</v>
      </c>
      <c r="BD33" s="72">
        <f t="shared" si="12"/>
        <v>1</v>
      </c>
      <c r="BE33" s="72">
        <f t="shared" si="13"/>
        <v>3</v>
      </c>
      <c r="BF33" s="72">
        <f t="shared" si="14"/>
        <v>0</v>
      </c>
      <c r="BG33" s="72">
        <f t="shared" si="15"/>
        <v>0</v>
      </c>
      <c r="BH33" s="72">
        <f t="shared" si="16"/>
        <v>0</v>
      </c>
      <c r="BI33" s="72">
        <f t="shared" si="17"/>
        <v>0</v>
      </c>
      <c r="BJ33" s="70">
        <f t="shared" si="18"/>
        <v>4</v>
      </c>
      <c r="BK33" s="70">
        <f t="shared" si="19"/>
        <v>4</v>
      </c>
      <c r="BL33" s="70">
        <f t="shared" si="20"/>
        <v>0</v>
      </c>
      <c r="BM33" s="70">
        <f t="shared" ca="1" si="21"/>
        <v>0</v>
      </c>
      <c r="BN33" s="70">
        <f t="shared" si="22"/>
        <v>1</v>
      </c>
      <c r="BO33" s="70">
        <f t="shared" si="23"/>
        <v>1</v>
      </c>
      <c r="BP33" s="70">
        <f t="shared" si="24"/>
        <v>1</v>
      </c>
      <c r="BQ33" s="70">
        <f t="shared" si="25"/>
        <v>1</v>
      </c>
      <c r="BR33" s="70">
        <f ca="1">IF(Thresholds!$C$8="Minimum",IF(OFFSET(BC33,0,$BR$1)&gt;=Thresholds!$D$8,1,0),IF(Thresholds!$C$8="Maximum",IF(OFFSET(BC33,0,$BR$1)&lt;=Thresholds!$D$8,1,0),1))</f>
        <v>0</v>
      </c>
      <c r="BS33" s="70">
        <f t="shared" si="26"/>
        <v>1</v>
      </c>
      <c r="BT33" s="70">
        <f t="shared" si="27"/>
        <v>1</v>
      </c>
      <c r="BU33" s="70">
        <f t="shared" si="28"/>
        <v>1</v>
      </c>
      <c r="BV33" s="70">
        <f t="shared" si="29"/>
        <v>1</v>
      </c>
      <c r="BW33" s="70">
        <f t="shared" si="30"/>
        <v>1</v>
      </c>
      <c r="BX33" s="70">
        <f t="shared" si="31"/>
        <v>1</v>
      </c>
    </row>
    <row r="34" spans="1:114" ht="29.1" customHeight="1">
      <c r="A34" s="170" t="b">
        <v>1</v>
      </c>
      <c r="B34" s="16"/>
      <c r="C34" s="180" t="str" cm="1">
        <f t="array" aca="1" ref="C34" ca="1">_xlfn.CONCAT(R34,IF(_xlfn.NUMBERVALUE(_xlfn.TEXTJOIN("",TRUE,IF(ISNUMBER(--MID(D34,ROW(INDIRECT("1:"&amp;LEN(D34))),1)),MID(D34,ROW(INDIRECT("1:"&amp;LEN(D34))),1),"")))&gt;=10,_xlfn.TEXTJOIN("",TRUE,IF(ISNUMBER(--MID(D34,ROW(INDIRECT("1:"&amp;LEN(D34))),1)),MID(D34,ROW(INDIRECT("1:"&amp;LEN(D34))),1),"")),_xlfn.CONCAT("0",_xlfn.TEXTJOIN("",TRUE,IF(ISNUMBER(--MID(D34,ROW(INDIRECT("1:"&amp;LEN(D34))),1)),MID(D34,ROW(INDIRECT("1:"&amp;LEN(D34))),1),"")))))</f>
        <v>Cotswold: Cirencester07</v>
      </c>
      <c r="D34" s="229" t="s">
        <v>52</v>
      </c>
      <c r="E34" s="230" t="s">
        <v>53</v>
      </c>
      <c r="F34" s="230" t="s">
        <v>15</v>
      </c>
      <c r="G34" s="230" t="s">
        <v>54</v>
      </c>
      <c r="H34" s="230" t="s">
        <v>475</v>
      </c>
      <c r="I34" s="230" t="s">
        <v>433</v>
      </c>
      <c r="J34" s="230"/>
      <c r="K34" s="231" t="s">
        <v>434</v>
      </c>
      <c r="L34" s="232" t="s">
        <v>435</v>
      </c>
      <c r="M34" s="233" t="s">
        <v>436</v>
      </c>
      <c r="N34" s="233" t="s">
        <v>437</v>
      </c>
      <c r="O34" s="234" t="s">
        <v>438</v>
      </c>
      <c r="P34" s="233" t="s">
        <v>470</v>
      </c>
      <c r="Q34" s="233" t="s">
        <v>439</v>
      </c>
      <c r="R34" s="234" t="s">
        <v>124</v>
      </c>
      <c r="S34" s="48"/>
      <c r="T34" s="48"/>
      <c r="U34" s="50"/>
      <c r="V34" s="48"/>
      <c r="W34" s="40" t="b">
        <v>0</v>
      </c>
      <c r="X34" s="40" t="b">
        <v>0</v>
      </c>
      <c r="Y34" s="40" t="b">
        <v>0</v>
      </c>
      <c r="Z34" s="31"/>
      <c r="AA34" s="32"/>
      <c r="AB34" s="32"/>
      <c r="AC34" s="32"/>
      <c r="AD34" s="32"/>
      <c r="AE34" s="31"/>
      <c r="AF34" s="33"/>
      <c r="AG34" s="33"/>
      <c r="AH34" s="33"/>
      <c r="AI34" s="33"/>
      <c r="AJ34" s="177">
        <v>150000</v>
      </c>
      <c r="AK34" s="172" t="s">
        <v>17</v>
      </c>
      <c r="AL34" s="31" t="s">
        <v>443</v>
      </c>
      <c r="AM34" s="37" t="s">
        <v>442</v>
      </c>
      <c r="AN34" s="29" t="s">
        <v>443</v>
      </c>
      <c r="AO34" s="37" t="s">
        <v>443</v>
      </c>
      <c r="AP34" s="37" t="s">
        <v>441</v>
      </c>
      <c r="AQ34" s="93" t="s">
        <v>443</v>
      </c>
      <c r="AR34" s="94" t="s">
        <v>442</v>
      </c>
      <c r="AS34" s="94" t="s">
        <v>442</v>
      </c>
      <c r="AT34" s="94" t="s">
        <v>443</v>
      </c>
      <c r="AU34" s="94" t="s">
        <v>442</v>
      </c>
      <c r="AV34" s="96" t="s">
        <v>442</v>
      </c>
      <c r="AW34" s="36"/>
      <c r="AX34" s="111"/>
      <c r="AY34" s="145" t="b">
        <v>1</v>
      </c>
      <c r="AZ34" s="139" t="b">
        <v>0</v>
      </c>
      <c r="BA34" s="137" t="b">
        <v>0</v>
      </c>
      <c r="BB34" s="141" t="s">
        <v>437</v>
      </c>
      <c r="BC34" s="147" t="b">
        <v>1</v>
      </c>
      <c r="BD34" s="72">
        <f t="shared" si="12"/>
        <v>1</v>
      </c>
      <c r="BE34" s="72">
        <f t="shared" si="13"/>
        <v>3</v>
      </c>
      <c r="BF34" s="72">
        <f t="shared" si="14"/>
        <v>0</v>
      </c>
      <c r="BG34" s="72">
        <f t="shared" si="15"/>
        <v>0</v>
      </c>
      <c r="BH34" s="72">
        <f t="shared" si="16"/>
        <v>0</v>
      </c>
      <c r="BI34" s="72">
        <f t="shared" si="17"/>
        <v>0</v>
      </c>
      <c r="BJ34" s="70">
        <f t="shared" si="18"/>
        <v>4</v>
      </c>
      <c r="BK34" s="70">
        <f t="shared" si="19"/>
        <v>4</v>
      </c>
      <c r="BL34" s="70">
        <f t="shared" si="20"/>
        <v>0</v>
      </c>
      <c r="BM34" s="70">
        <f t="shared" ca="1" si="21"/>
        <v>0</v>
      </c>
      <c r="BN34" s="70">
        <f t="shared" si="22"/>
        <v>1</v>
      </c>
      <c r="BO34" s="70">
        <f t="shared" si="23"/>
        <v>1</v>
      </c>
      <c r="BP34" s="70">
        <f t="shared" si="24"/>
        <v>1</v>
      </c>
      <c r="BQ34" s="70">
        <f t="shared" si="25"/>
        <v>1</v>
      </c>
      <c r="BR34" s="70">
        <f ca="1">IF(Thresholds!$C$8="Minimum",IF(OFFSET(BC34,0,$BR$1)&gt;=Thresholds!$D$8,1,0),IF(Thresholds!$C$8="Maximum",IF(OFFSET(BC34,0,$BR$1)&lt;=Thresholds!$D$8,1,0),1))</f>
        <v>0</v>
      </c>
      <c r="BS34" s="70">
        <f t="shared" si="26"/>
        <v>1</v>
      </c>
      <c r="BT34" s="70">
        <f t="shared" si="27"/>
        <v>1</v>
      </c>
      <c r="BU34" s="70">
        <f t="shared" si="28"/>
        <v>1</v>
      </c>
      <c r="BV34" s="70">
        <f t="shared" si="29"/>
        <v>1</v>
      </c>
      <c r="BW34" s="70">
        <f t="shared" si="30"/>
        <v>1</v>
      </c>
      <c r="BX34" s="70">
        <f t="shared" si="31"/>
        <v>1</v>
      </c>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29.1" customHeight="1">
      <c r="A35" s="170" t="b">
        <v>1</v>
      </c>
      <c r="B35" s="16"/>
      <c r="C35" s="180" t="str" cm="1">
        <f t="array" aca="1" ref="C35" ca="1">_xlfn.CONCAT(R35,IF(_xlfn.NUMBERVALUE(_xlfn.TEXTJOIN("",TRUE,IF(ISNUMBER(--MID(D35,ROW(INDIRECT("1:"&amp;LEN(D35))),1)),MID(D35,ROW(INDIRECT("1:"&amp;LEN(D35))),1),"")))&gt;=10,_xlfn.TEXTJOIN("",TRUE,IF(ISNUMBER(--MID(D35,ROW(INDIRECT("1:"&amp;LEN(D35))),1)),MID(D35,ROW(INDIRECT("1:"&amp;LEN(D35))),1),"")),_xlfn.CONCAT("0",_xlfn.TEXTJOIN("",TRUE,IF(ISNUMBER(--MID(D35,ROW(INDIRECT("1:"&amp;LEN(D35))),1)),MID(D35,ROW(INDIRECT("1:"&amp;LEN(D35))),1),"")))))</f>
        <v>Cotswold: Cirencester08</v>
      </c>
      <c r="D35" s="229" t="s">
        <v>55</v>
      </c>
      <c r="E35" s="230" t="s">
        <v>56</v>
      </c>
      <c r="F35" s="230" t="s">
        <v>15</v>
      </c>
      <c r="G35" s="230" t="s">
        <v>57</v>
      </c>
      <c r="H35" s="230" t="s">
        <v>476</v>
      </c>
      <c r="I35" s="230" t="s">
        <v>433</v>
      </c>
      <c r="J35" s="230"/>
      <c r="K35" s="231" t="s">
        <v>434</v>
      </c>
      <c r="L35" s="232" t="s">
        <v>435</v>
      </c>
      <c r="M35" s="233" t="s">
        <v>436</v>
      </c>
      <c r="N35" s="233" t="s">
        <v>437</v>
      </c>
      <c r="O35" s="234" t="s">
        <v>438</v>
      </c>
      <c r="P35" s="233" t="s">
        <v>470</v>
      </c>
      <c r="Q35" s="233" t="s">
        <v>439</v>
      </c>
      <c r="R35" s="234" t="s">
        <v>124</v>
      </c>
      <c r="S35" s="48"/>
      <c r="T35" s="48"/>
      <c r="U35" s="50"/>
      <c r="V35" s="48"/>
      <c r="W35" s="40" t="b">
        <v>0</v>
      </c>
      <c r="X35" s="40" t="b">
        <v>0</v>
      </c>
      <c r="Y35" s="40" t="b">
        <v>0</v>
      </c>
      <c r="Z35" s="31"/>
      <c r="AA35" s="32"/>
      <c r="AB35" s="32"/>
      <c r="AC35" s="32"/>
      <c r="AD35" s="32"/>
      <c r="AE35" s="31"/>
      <c r="AF35" s="33"/>
      <c r="AG35" s="33"/>
      <c r="AH35" s="33"/>
      <c r="AI35" s="33"/>
      <c r="AJ35" s="177">
        <v>1000000</v>
      </c>
      <c r="AK35" s="172" t="s">
        <v>17</v>
      </c>
      <c r="AL35" s="31" t="s">
        <v>443</v>
      </c>
      <c r="AM35" s="37" t="s">
        <v>442</v>
      </c>
      <c r="AN35" s="29" t="s">
        <v>443</v>
      </c>
      <c r="AO35" s="37" t="s">
        <v>443</v>
      </c>
      <c r="AP35" s="37" t="s">
        <v>441</v>
      </c>
      <c r="AQ35" s="95" t="s">
        <v>443</v>
      </c>
      <c r="AR35" s="94" t="s">
        <v>443</v>
      </c>
      <c r="AS35" s="94" t="s">
        <v>443</v>
      </c>
      <c r="AT35" s="94" t="s">
        <v>441</v>
      </c>
      <c r="AU35" s="94" t="s">
        <v>441</v>
      </c>
      <c r="AV35" s="96" t="s">
        <v>442</v>
      </c>
      <c r="AW35" s="36"/>
      <c r="AX35" s="111"/>
      <c r="AY35" s="145" t="b">
        <v>1</v>
      </c>
      <c r="AZ35" s="139" t="b">
        <v>1</v>
      </c>
      <c r="BA35" s="137" t="b">
        <v>1</v>
      </c>
      <c r="BB35" s="141" t="s">
        <v>437</v>
      </c>
      <c r="BC35" s="147" t="b">
        <v>1</v>
      </c>
      <c r="BD35" s="72">
        <f t="shared" si="12"/>
        <v>1</v>
      </c>
      <c r="BE35" s="72">
        <f t="shared" si="13"/>
        <v>3</v>
      </c>
      <c r="BF35" s="72">
        <f t="shared" si="14"/>
        <v>0</v>
      </c>
      <c r="BG35" s="72">
        <f t="shared" si="15"/>
        <v>0</v>
      </c>
      <c r="BH35" s="72">
        <f t="shared" si="16"/>
        <v>0</v>
      </c>
      <c r="BI35" s="72">
        <f t="shared" si="17"/>
        <v>0</v>
      </c>
      <c r="BJ35" s="70">
        <f t="shared" si="18"/>
        <v>4</v>
      </c>
      <c r="BK35" s="70">
        <f t="shared" si="19"/>
        <v>4</v>
      </c>
      <c r="BL35" s="70">
        <f t="shared" si="20"/>
        <v>0</v>
      </c>
      <c r="BM35" s="70">
        <f t="shared" ca="1" si="21"/>
        <v>0</v>
      </c>
      <c r="BN35" s="70">
        <f t="shared" si="22"/>
        <v>1</v>
      </c>
      <c r="BO35" s="70">
        <f t="shared" si="23"/>
        <v>1</v>
      </c>
      <c r="BP35" s="70">
        <f t="shared" si="24"/>
        <v>1</v>
      </c>
      <c r="BQ35" s="70">
        <f t="shared" si="25"/>
        <v>1</v>
      </c>
      <c r="BR35" s="70">
        <f ca="1">IF(Thresholds!$C$8="Minimum",IF(OFFSET(BC35,0,$BR$1)&gt;=Thresholds!$D$8,1,0),IF(Thresholds!$C$8="Maximum",IF(OFFSET(BC35,0,$BR$1)&lt;=Thresholds!$D$8,1,0),1))</f>
        <v>0</v>
      </c>
      <c r="BS35" s="70">
        <f t="shared" si="26"/>
        <v>1</v>
      </c>
      <c r="BT35" s="70">
        <f t="shared" si="27"/>
        <v>1</v>
      </c>
      <c r="BU35" s="70">
        <f t="shared" si="28"/>
        <v>1</v>
      </c>
      <c r="BV35" s="70">
        <f t="shared" si="29"/>
        <v>1</v>
      </c>
      <c r="BW35" s="70">
        <f t="shared" si="30"/>
        <v>1</v>
      </c>
      <c r="BX35" s="70">
        <f t="shared" si="31"/>
        <v>1</v>
      </c>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29.1" customHeight="1">
      <c r="A36" s="170" t="b">
        <v>1</v>
      </c>
      <c r="B36" s="16"/>
      <c r="C36" s="180" t="str" cm="1">
        <f t="array" aca="1" ref="C36" ca="1">_xlfn.CONCAT(R36,IF(_xlfn.NUMBERVALUE(_xlfn.TEXTJOIN("",TRUE,IF(ISNUMBER(--MID(D36,ROW(INDIRECT("1:"&amp;LEN(D36))),1)),MID(D36,ROW(INDIRECT("1:"&amp;LEN(D36))),1),"")))&gt;=10,_xlfn.TEXTJOIN("",TRUE,IF(ISNUMBER(--MID(D36,ROW(INDIRECT("1:"&amp;LEN(D36))),1)),MID(D36,ROW(INDIRECT("1:"&amp;LEN(D36))),1),"")),_xlfn.CONCAT("0",_xlfn.TEXTJOIN("",TRUE,IF(ISNUMBER(--MID(D36,ROW(INDIRECT("1:"&amp;LEN(D36))),1)),MID(D36,ROW(INDIRECT("1:"&amp;LEN(D36))),1),"")))))</f>
        <v>Cotswold: Cirencester09</v>
      </c>
      <c r="D36" s="229" t="s">
        <v>58</v>
      </c>
      <c r="E36" s="230" t="s">
        <v>59</v>
      </c>
      <c r="F36" s="230" t="s">
        <v>15</v>
      </c>
      <c r="G36" s="230" t="s">
        <v>60</v>
      </c>
      <c r="H36" s="230" t="s">
        <v>477</v>
      </c>
      <c r="I36" s="230" t="s">
        <v>433</v>
      </c>
      <c r="J36" s="230"/>
      <c r="K36" s="231" t="s">
        <v>434</v>
      </c>
      <c r="L36" s="232" t="s">
        <v>435</v>
      </c>
      <c r="M36" s="233" t="s">
        <v>478</v>
      </c>
      <c r="N36" s="233" t="s">
        <v>437</v>
      </c>
      <c r="O36" s="234" t="s">
        <v>479</v>
      </c>
      <c r="P36" s="233" t="s">
        <v>465</v>
      </c>
      <c r="Q36" s="233" t="s">
        <v>450</v>
      </c>
      <c r="R36" s="234" t="s">
        <v>124</v>
      </c>
      <c r="S36" s="48"/>
      <c r="T36" s="48"/>
      <c r="U36" s="50"/>
      <c r="V36" s="48"/>
      <c r="W36" s="40" t="b">
        <v>0</v>
      </c>
      <c r="X36" s="40" t="b">
        <v>0</v>
      </c>
      <c r="Y36" s="40" t="b">
        <v>0</v>
      </c>
      <c r="Z36" s="31"/>
      <c r="AA36" s="32"/>
      <c r="AB36" s="32"/>
      <c r="AC36" s="32"/>
      <c r="AD36" s="32"/>
      <c r="AE36" s="31"/>
      <c r="AF36" s="33"/>
      <c r="AG36" s="33"/>
      <c r="AH36" s="33"/>
      <c r="AI36" s="33"/>
      <c r="AJ36" s="177">
        <v>100000</v>
      </c>
      <c r="AK36" s="172" t="s">
        <v>12</v>
      </c>
      <c r="AL36" s="31" t="s">
        <v>443</v>
      </c>
      <c r="AM36" s="37" t="s">
        <v>442</v>
      </c>
      <c r="AN36" s="37" t="s">
        <v>442</v>
      </c>
      <c r="AO36" s="37" t="s">
        <v>442</v>
      </c>
      <c r="AP36" s="37" t="s">
        <v>441</v>
      </c>
      <c r="AQ36" s="95" t="s">
        <v>441</v>
      </c>
      <c r="AR36" s="94" t="s">
        <v>441</v>
      </c>
      <c r="AS36" s="94" t="s">
        <v>443</v>
      </c>
      <c r="AT36" s="94" t="s">
        <v>443</v>
      </c>
      <c r="AU36" s="94" t="s">
        <v>441</v>
      </c>
      <c r="AV36" s="96" t="s">
        <v>442</v>
      </c>
      <c r="AW36" s="36"/>
      <c r="AX36" s="111"/>
      <c r="AY36" s="145" t="b">
        <v>0</v>
      </c>
      <c r="AZ36" s="139" t="b">
        <v>0</v>
      </c>
      <c r="BA36" s="137" t="b">
        <v>1</v>
      </c>
      <c r="BB36" s="141" t="s">
        <v>437</v>
      </c>
      <c r="BC36" s="147" t="b">
        <v>0</v>
      </c>
      <c r="BD36" s="72">
        <f t="shared" si="12"/>
        <v>3</v>
      </c>
      <c r="BE36" s="72">
        <f t="shared" si="13"/>
        <v>1</v>
      </c>
      <c r="BF36" s="72">
        <f t="shared" si="14"/>
        <v>0</v>
      </c>
      <c r="BG36" s="72">
        <f t="shared" si="15"/>
        <v>0</v>
      </c>
      <c r="BH36" s="72">
        <f t="shared" si="16"/>
        <v>0</v>
      </c>
      <c r="BI36" s="72">
        <f t="shared" si="17"/>
        <v>0</v>
      </c>
      <c r="BJ36" s="70">
        <f t="shared" si="18"/>
        <v>4</v>
      </c>
      <c r="BK36" s="70">
        <f t="shared" si="19"/>
        <v>4</v>
      </c>
      <c r="BL36" s="70">
        <f t="shared" si="20"/>
        <v>0</v>
      </c>
      <c r="BM36" s="70">
        <f t="shared" ca="1" si="21"/>
        <v>0</v>
      </c>
      <c r="BN36" s="70">
        <f t="shared" si="22"/>
        <v>1</v>
      </c>
      <c r="BO36" s="70">
        <f t="shared" si="23"/>
        <v>1</v>
      </c>
      <c r="BP36" s="70">
        <f t="shared" si="24"/>
        <v>1</v>
      </c>
      <c r="BQ36" s="70">
        <f t="shared" si="25"/>
        <v>1</v>
      </c>
      <c r="BR36" s="70">
        <f ca="1">IF(Thresholds!$C$8="Minimum",IF(OFFSET(BC36,0,$BR$1)&gt;=Thresholds!$D$8,1,0),IF(Thresholds!$C$8="Maximum",IF(OFFSET(BC36,0,$BR$1)&lt;=Thresholds!$D$8,1,0),1))</f>
        <v>0</v>
      </c>
      <c r="BS36" s="70">
        <f t="shared" si="26"/>
        <v>1</v>
      </c>
      <c r="BT36" s="70">
        <f t="shared" si="27"/>
        <v>1</v>
      </c>
      <c r="BU36" s="70">
        <f t="shared" si="28"/>
        <v>1</v>
      </c>
      <c r="BV36" s="70">
        <f t="shared" si="29"/>
        <v>1</v>
      </c>
      <c r="BW36" s="70">
        <f t="shared" si="30"/>
        <v>1</v>
      </c>
      <c r="BX36" s="70">
        <f t="shared" si="31"/>
        <v>1</v>
      </c>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29.1" customHeight="1">
      <c r="A37" s="170" t="b">
        <v>1</v>
      </c>
      <c r="B37" s="17"/>
      <c r="C37" s="180" t="str" cm="1">
        <f t="array" aca="1" ref="C37" ca="1">_xlfn.CONCAT(R37,IF(_xlfn.NUMBERVALUE(_xlfn.TEXTJOIN("",TRUE,IF(ISNUMBER(--MID(D37,ROW(INDIRECT("1:"&amp;LEN(D37))),1)),MID(D37,ROW(INDIRECT("1:"&amp;LEN(D37))),1),"")))&gt;=10,_xlfn.TEXTJOIN("",TRUE,IF(ISNUMBER(--MID(D37,ROW(INDIRECT("1:"&amp;LEN(D37))),1)),MID(D37,ROW(INDIRECT("1:"&amp;LEN(D37))),1),"")),_xlfn.CONCAT("0",_xlfn.TEXTJOIN("",TRUE,IF(ISNUMBER(--MID(D37,ROW(INDIRECT("1:"&amp;LEN(D37))),1)),MID(D37,ROW(INDIRECT("1:"&amp;LEN(D37))),1),"")))))</f>
        <v>Cotswold: Cirencester10</v>
      </c>
      <c r="D37" s="229" t="s">
        <v>61</v>
      </c>
      <c r="E37" s="230" t="s">
        <v>62</v>
      </c>
      <c r="F37" s="230" t="s">
        <v>15</v>
      </c>
      <c r="G37" s="230" t="s">
        <v>63</v>
      </c>
      <c r="H37" s="230" t="s">
        <v>480</v>
      </c>
      <c r="I37" s="230" t="s">
        <v>433</v>
      </c>
      <c r="J37" s="230"/>
      <c r="K37" s="231" t="s">
        <v>434</v>
      </c>
      <c r="L37" s="232" t="s">
        <v>435</v>
      </c>
      <c r="M37" s="233" t="s">
        <v>436</v>
      </c>
      <c r="N37" s="233" t="s">
        <v>437</v>
      </c>
      <c r="O37" s="234" t="s">
        <v>438</v>
      </c>
      <c r="P37" s="233" t="s">
        <v>465</v>
      </c>
      <c r="Q37" s="233" t="s">
        <v>439</v>
      </c>
      <c r="R37" s="234" t="s">
        <v>124</v>
      </c>
      <c r="S37" s="48"/>
      <c r="T37" s="48"/>
      <c r="U37" s="50"/>
      <c r="V37" s="48"/>
      <c r="W37" s="40" t="b">
        <v>0</v>
      </c>
      <c r="X37" s="40" t="b">
        <v>0</v>
      </c>
      <c r="Y37" s="40" t="b">
        <v>0</v>
      </c>
      <c r="Z37" s="31"/>
      <c r="AA37" s="32"/>
      <c r="AB37" s="32"/>
      <c r="AC37" s="32"/>
      <c r="AD37" s="32"/>
      <c r="AE37" s="31"/>
      <c r="AF37" s="33"/>
      <c r="AG37" s="33"/>
      <c r="AH37" s="33"/>
      <c r="AI37" s="33"/>
      <c r="AJ37" s="177">
        <v>300000</v>
      </c>
      <c r="AK37" s="172" t="s">
        <v>64</v>
      </c>
      <c r="AL37" s="31" t="s">
        <v>443</v>
      </c>
      <c r="AM37" s="37" t="s">
        <v>442</v>
      </c>
      <c r="AN37" s="37" t="s">
        <v>443</v>
      </c>
      <c r="AO37" s="37" t="s">
        <v>443</v>
      </c>
      <c r="AP37" s="37" t="s">
        <v>441</v>
      </c>
      <c r="AQ37" s="95" t="s">
        <v>443</v>
      </c>
      <c r="AR37" s="94" t="s">
        <v>443</v>
      </c>
      <c r="AS37" s="94" t="s">
        <v>443</v>
      </c>
      <c r="AT37" s="94" t="s">
        <v>441</v>
      </c>
      <c r="AU37" s="94" t="s">
        <v>441</v>
      </c>
      <c r="AV37" s="96" t="s">
        <v>442</v>
      </c>
      <c r="AW37" s="36"/>
      <c r="AX37" s="111"/>
      <c r="AY37" s="145" t="b">
        <v>0</v>
      </c>
      <c r="AZ37" s="139" t="b">
        <v>0</v>
      </c>
      <c r="BA37" s="137" t="b">
        <v>1</v>
      </c>
      <c r="BB37" s="141" t="s">
        <v>437</v>
      </c>
      <c r="BC37" s="147" t="b">
        <v>0</v>
      </c>
      <c r="BD37" s="72">
        <f t="shared" si="12"/>
        <v>1</v>
      </c>
      <c r="BE37" s="72">
        <f t="shared" si="13"/>
        <v>3</v>
      </c>
      <c r="BF37" s="72">
        <f t="shared" si="14"/>
        <v>0</v>
      </c>
      <c r="BG37" s="72">
        <f t="shared" si="15"/>
        <v>0</v>
      </c>
      <c r="BH37" s="72">
        <f t="shared" si="16"/>
        <v>0</v>
      </c>
      <c r="BI37" s="72">
        <f t="shared" si="17"/>
        <v>0</v>
      </c>
      <c r="BJ37" s="70">
        <f t="shared" si="18"/>
        <v>4</v>
      </c>
      <c r="BK37" s="70">
        <f t="shared" si="19"/>
        <v>4</v>
      </c>
      <c r="BL37" s="70">
        <f t="shared" si="20"/>
        <v>0</v>
      </c>
      <c r="BM37" s="70">
        <f t="shared" ca="1" si="21"/>
        <v>0</v>
      </c>
      <c r="BN37" s="70">
        <f t="shared" si="22"/>
        <v>1</v>
      </c>
      <c r="BO37" s="70">
        <f t="shared" si="23"/>
        <v>1</v>
      </c>
      <c r="BP37" s="70">
        <f t="shared" si="24"/>
        <v>1</v>
      </c>
      <c r="BQ37" s="70">
        <f t="shared" si="25"/>
        <v>1</v>
      </c>
      <c r="BR37" s="70">
        <f ca="1">IF(Thresholds!$C$8="Minimum",IF(OFFSET(BC37,0,$BR$1)&gt;=Thresholds!$D$8,1,0),IF(Thresholds!$C$8="Maximum",IF(OFFSET(BC37,0,$BR$1)&lt;=Thresholds!$D$8,1,0),1))</f>
        <v>0</v>
      </c>
      <c r="BS37" s="70">
        <f t="shared" si="26"/>
        <v>1</v>
      </c>
      <c r="BT37" s="70">
        <f t="shared" si="27"/>
        <v>1</v>
      </c>
      <c r="BU37" s="70">
        <f t="shared" si="28"/>
        <v>1</v>
      </c>
      <c r="BV37" s="70">
        <f t="shared" si="29"/>
        <v>1</v>
      </c>
      <c r="BW37" s="70">
        <f t="shared" si="30"/>
        <v>1</v>
      </c>
      <c r="BX37" s="70">
        <f t="shared" si="31"/>
        <v>1</v>
      </c>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29.1" customHeight="1">
      <c r="A38" s="170" t="b">
        <v>1</v>
      </c>
      <c r="B38" s="16"/>
      <c r="C38" s="180" t="str" cm="1">
        <f t="array" aca="1" ref="C38" ca="1">_xlfn.CONCAT(R38,IF(_xlfn.NUMBERVALUE(_xlfn.TEXTJOIN("",TRUE,IF(ISNUMBER(--MID(D38,ROW(INDIRECT("1:"&amp;LEN(D38))),1)),MID(D38,ROW(INDIRECT("1:"&amp;LEN(D38))),1),"")))&gt;=10,_xlfn.TEXTJOIN("",TRUE,IF(ISNUMBER(--MID(D38,ROW(INDIRECT("1:"&amp;LEN(D38))),1)),MID(D38,ROW(INDIRECT("1:"&amp;LEN(D38))),1),"")),_xlfn.CONCAT("0",_xlfn.TEXTJOIN("",TRUE,IF(ISNUMBER(--MID(D38,ROW(INDIRECT("1:"&amp;LEN(D38))),1)),MID(D38,ROW(INDIRECT("1:"&amp;LEN(D38))),1),"")))))</f>
        <v>Cotswold: Cirencester11</v>
      </c>
      <c r="D38" s="229" t="s">
        <v>65</v>
      </c>
      <c r="E38" s="230" t="s">
        <v>66</v>
      </c>
      <c r="F38" s="230" t="s">
        <v>15</v>
      </c>
      <c r="G38" s="230" t="s">
        <v>67</v>
      </c>
      <c r="H38" s="230" t="s">
        <v>480</v>
      </c>
      <c r="I38" s="230" t="s">
        <v>433</v>
      </c>
      <c r="J38" s="230"/>
      <c r="K38" s="231" t="s">
        <v>434</v>
      </c>
      <c r="L38" s="232" t="s">
        <v>435</v>
      </c>
      <c r="M38" s="233" t="s">
        <v>436</v>
      </c>
      <c r="N38" s="233" t="s">
        <v>437</v>
      </c>
      <c r="O38" s="234" t="s">
        <v>438</v>
      </c>
      <c r="P38" s="233" t="s">
        <v>465</v>
      </c>
      <c r="Q38" s="233" t="s">
        <v>439</v>
      </c>
      <c r="R38" s="234" t="s">
        <v>124</v>
      </c>
      <c r="S38" s="48"/>
      <c r="T38" s="48"/>
      <c r="U38" s="50"/>
      <c r="V38" s="48"/>
      <c r="W38" s="40" t="b">
        <v>0</v>
      </c>
      <c r="X38" s="40" t="b">
        <v>0</v>
      </c>
      <c r="Y38" s="40" t="b">
        <v>0</v>
      </c>
      <c r="Z38" s="31"/>
      <c r="AA38" s="32"/>
      <c r="AB38" s="32"/>
      <c r="AC38" s="32"/>
      <c r="AD38" s="32"/>
      <c r="AE38" s="31"/>
      <c r="AF38" s="33"/>
      <c r="AG38" s="33"/>
      <c r="AH38" s="33"/>
      <c r="AI38" s="33"/>
      <c r="AJ38" s="177">
        <v>500000</v>
      </c>
      <c r="AK38" s="172" t="s">
        <v>17</v>
      </c>
      <c r="AL38" s="31" t="s">
        <v>443</v>
      </c>
      <c r="AM38" s="37" t="s">
        <v>442</v>
      </c>
      <c r="AN38" s="37" t="s">
        <v>443</v>
      </c>
      <c r="AO38" s="37" t="s">
        <v>443</v>
      </c>
      <c r="AP38" s="37" t="s">
        <v>441</v>
      </c>
      <c r="AQ38" s="95" t="s">
        <v>443</v>
      </c>
      <c r="AR38" s="94" t="s">
        <v>443</v>
      </c>
      <c r="AS38" s="94" t="s">
        <v>443</v>
      </c>
      <c r="AT38" s="94" t="s">
        <v>441</v>
      </c>
      <c r="AU38" s="94" t="s">
        <v>441</v>
      </c>
      <c r="AV38" s="96" t="s">
        <v>442</v>
      </c>
      <c r="AW38" s="36"/>
      <c r="AX38" s="111"/>
      <c r="AY38" s="145" t="b">
        <v>0</v>
      </c>
      <c r="AZ38" s="139" t="b">
        <v>1</v>
      </c>
      <c r="BA38" s="137" t="b">
        <v>1</v>
      </c>
      <c r="BB38" s="141" t="s">
        <v>437</v>
      </c>
      <c r="BC38" s="147" t="b">
        <v>0</v>
      </c>
      <c r="BD38" s="72">
        <f t="shared" si="12"/>
        <v>1</v>
      </c>
      <c r="BE38" s="72">
        <f t="shared" si="13"/>
        <v>3</v>
      </c>
      <c r="BF38" s="72">
        <f t="shared" si="14"/>
        <v>0</v>
      </c>
      <c r="BG38" s="72">
        <f t="shared" si="15"/>
        <v>0</v>
      </c>
      <c r="BH38" s="72">
        <f t="shared" si="16"/>
        <v>0</v>
      </c>
      <c r="BI38" s="72">
        <f t="shared" si="17"/>
        <v>0</v>
      </c>
      <c r="BJ38" s="70">
        <f t="shared" si="18"/>
        <v>4</v>
      </c>
      <c r="BK38" s="70">
        <f t="shared" si="19"/>
        <v>4</v>
      </c>
      <c r="BL38" s="70">
        <f t="shared" si="20"/>
        <v>0</v>
      </c>
      <c r="BM38" s="70">
        <f t="shared" ca="1" si="21"/>
        <v>0</v>
      </c>
      <c r="BN38" s="70">
        <f t="shared" si="22"/>
        <v>1</v>
      </c>
      <c r="BO38" s="70">
        <f t="shared" si="23"/>
        <v>1</v>
      </c>
      <c r="BP38" s="70">
        <f t="shared" si="24"/>
        <v>1</v>
      </c>
      <c r="BQ38" s="70">
        <f t="shared" si="25"/>
        <v>1</v>
      </c>
      <c r="BR38" s="70">
        <f ca="1">IF(Thresholds!$C$8="Minimum",IF(OFFSET(BC38,0,$BR$1)&gt;=Thresholds!$D$8,1,0),IF(Thresholds!$C$8="Maximum",IF(OFFSET(BC38,0,$BR$1)&lt;=Thresholds!$D$8,1,0),1))</f>
        <v>0</v>
      </c>
      <c r="BS38" s="70">
        <f t="shared" si="26"/>
        <v>1</v>
      </c>
      <c r="BT38" s="70">
        <f t="shared" si="27"/>
        <v>1</v>
      </c>
      <c r="BU38" s="70">
        <f t="shared" si="28"/>
        <v>1</v>
      </c>
      <c r="BV38" s="70">
        <f t="shared" si="29"/>
        <v>1</v>
      </c>
      <c r="BW38" s="70">
        <f t="shared" si="30"/>
        <v>1</v>
      </c>
      <c r="BX38" s="70">
        <f t="shared" si="31"/>
        <v>1</v>
      </c>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29.1" customHeight="1">
      <c r="A39" s="170" t="b">
        <v>1</v>
      </c>
      <c r="B39" s="16"/>
      <c r="C39" s="180" t="str" cm="1">
        <f t="array" aca="1" ref="C39" ca="1">_xlfn.CONCAT(R39,IF(_xlfn.NUMBERVALUE(_xlfn.TEXTJOIN("",TRUE,IF(ISNUMBER(--MID(D39,ROW(INDIRECT("1:"&amp;LEN(D39))),1)),MID(D39,ROW(INDIRECT("1:"&amp;LEN(D39))),1),"")))&gt;=10,_xlfn.TEXTJOIN("",TRUE,IF(ISNUMBER(--MID(D39,ROW(INDIRECT("1:"&amp;LEN(D39))),1)),MID(D39,ROW(INDIRECT("1:"&amp;LEN(D39))),1),"")),_xlfn.CONCAT("0",_xlfn.TEXTJOIN("",TRUE,IF(ISNUMBER(--MID(D39,ROW(INDIRECT("1:"&amp;LEN(D39))),1)),MID(D39,ROW(INDIRECT("1:"&amp;LEN(D39))),1),"")))))</f>
        <v>Cotswold: Cirencester12</v>
      </c>
      <c r="D39" s="229" t="s">
        <v>68</v>
      </c>
      <c r="E39" s="230" t="s">
        <v>69</v>
      </c>
      <c r="F39" s="230" t="s">
        <v>15</v>
      </c>
      <c r="G39" s="230" t="s">
        <v>70</v>
      </c>
      <c r="H39" s="230" t="s">
        <v>481</v>
      </c>
      <c r="I39" s="230" t="s">
        <v>433</v>
      </c>
      <c r="J39" s="230"/>
      <c r="K39" s="231" t="s">
        <v>434</v>
      </c>
      <c r="L39" s="232" t="s">
        <v>464</v>
      </c>
      <c r="M39" s="233" t="s">
        <v>436</v>
      </c>
      <c r="N39" s="233" t="s">
        <v>437</v>
      </c>
      <c r="O39" s="234" t="s">
        <v>438</v>
      </c>
      <c r="P39" s="233" t="s">
        <v>465</v>
      </c>
      <c r="Q39" s="233" t="s">
        <v>466</v>
      </c>
      <c r="R39" s="234" t="s">
        <v>124</v>
      </c>
      <c r="S39" s="48"/>
      <c r="T39" s="48"/>
      <c r="U39" s="50"/>
      <c r="V39" s="48"/>
      <c r="W39" s="40" t="b">
        <v>0</v>
      </c>
      <c r="X39" s="40" t="b">
        <v>0</v>
      </c>
      <c r="Y39" s="40" t="b">
        <v>0</v>
      </c>
      <c r="Z39" s="31"/>
      <c r="AA39" s="32"/>
      <c r="AB39" s="32"/>
      <c r="AC39" s="32"/>
      <c r="AD39" s="32"/>
      <c r="AE39" s="31"/>
      <c r="AF39" s="33"/>
      <c r="AG39" s="33"/>
      <c r="AH39" s="33"/>
      <c r="AI39" s="33"/>
      <c r="AJ39" s="177">
        <v>400000</v>
      </c>
      <c r="AK39" s="172" t="s">
        <v>17</v>
      </c>
      <c r="AL39" s="31" t="s">
        <v>441</v>
      </c>
      <c r="AM39" s="37" t="s">
        <v>443</v>
      </c>
      <c r="AN39" s="37" t="s">
        <v>443</v>
      </c>
      <c r="AO39" s="37" t="s">
        <v>443</v>
      </c>
      <c r="AP39" s="37" t="s">
        <v>442</v>
      </c>
      <c r="AQ39" s="95" t="s">
        <v>442</v>
      </c>
      <c r="AR39" s="94" t="s">
        <v>442</v>
      </c>
      <c r="AS39" s="94" t="s">
        <v>442</v>
      </c>
      <c r="AT39" s="94" t="s">
        <v>442</v>
      </c>
      <c r="AU39" s="94" t="s">
        <v>443</v>
      </c>
      <c r="AV39" s="96" t="s">
        <v>442</v>
      </c>
      <c r="AW39" s="36"/>
      <c r="AX39" s="111"/>
      <c r="AY39" s="145" t="b">
        <v>0</v>
      </c>
      <c r="AZ39" s="139" t="b">
        <v>1</v>
      </c>
      <c r="BA39" s="137" t="b">
        <v>1</v>
      </c>
      <c r="BB39" s="141" t="s">
        <v>437</v>
      </c>
      <c r="BC39" s="147" t="b">
        <v>0</v>
      </c>
      <c r="BD39" s="72">
        <f t="shared" si="12"/>
        <v>0</v>
      </c>
      <c r="BE39" s="72">
        <f t="shared" si="13"/>
        <v>3</v>
      </c>
      <c r="BF39" s="72">
        <f t="shared" si="14"/>
        <v>1</v>
      </c>
      <c r="BG39" s="72">
        <f t="shared" si="15"/>
        <v>0</v>
      </c>
      <c r="BH39" s="72">
        <f t="shared" si="16"/>
        <v>0</v>
      </c>
      <c r="BI39" s="72">
        <f t="shared" si="17"/>
        <v>0</v>
      </c>
      <c r="BJ39" s="70">
        <f t="shared" si="18"/>
        <v>3</v>
      </c>
      <c r="BK39" s="70">
        <f t="shared" si="19"/>
        <v>4</v>
      </c>
      <c r="BL39" s="70">
        <f t="shared" si="20"/>
        <v>0</v>
      </c>
      <c r="BM39" s="70">
        <f t="shared" ca="1" si="21"/>
        <v>0</v>
      </c>
      <c r="BN39" s="70">
        <f t="shared" si="22"/>
        <v>1</v>
      </c>
      <c r="BO39" s="70">
        <f t="shared" si="23"/>
        <v>1</v>
      </c>
      <c r="BP39" s="70">
        <f t="shared" si="24"/>
        <v>1</v>
      </c>
      <c r="BQ39" s="70">
        <f t="shared" si="25"/>
        <v>1</v>
      </c>
      <c r="BR39" s="70">
        <f ca="1">IF(Thresholds!$C$8="Minimum",IF(OFFSET(BC39,0,$BR$1)&gt;=Thresholds!$D$8,1,0),IF(Thresholds!$C$8="Maximum",IF(OFFSET(BC39,0,$BR$1)&lt;=Thresholds!$D$8,1,0),1))</f>
        <v>0</v>
      </c>
      <c r="BS39" s="70">
        <f t="shared" si="26"/>
        <v>1</v>
      </c>
      <c r="BT39" s="70">
        <f t="shared" si="27"/>
        <v>1</v>
      </c>
      <c r="BU39" s="70">
        <f t="shared" si="28"/>
        <v>1</v>
      </c>
      <c r="BV39" s="70">
        <f t="shared" si="29"/>
        <v>1</v>
      </c>
      <c r="BW39" s="70">
        <f t="shared" si="30"/>
        <v>1</v>
      </c>
      <c r="BX39" s="70">
        <f t="shared" si="31"/>
        <v>1</v>
      </c>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29.1" customHeight="1">
      <c r="A40" s="170" t="b">
        <v>1</v>
      </c>
      <c r="B40" s="17"/>
      <c r="C40" s="180" t="str" cm="1">
        <f t="array" aca="1" ref="C40" ca="1">_xlfn.CONCAT(R40,IF(_xlfn.NUMBERVALUE(_xlfn.TEXTJOIN("",TRUE,IF(ISNUMBER(--MID(D40,ROW(INDIRECT("1:"&amp;LEN(D40))),1)),MID(D40,ROW(INDIRECT("1:"&amp;LEN(D40))),1),"")))&gt;=10,_xlfn.TEXTJOIN("",TRUE,IF(ISNUMBER(--MID(D40,ROW(INDIRECT("1:"&amp;LEN(D40))),1)),MID(D40,ROW(INDIRECT("1:"&amp;LEN(D40))),1),"")),_xlfn.CONCAT("0",_xlfn.TEXTJOIN("",TRUE,IF(ISNUMBER(--MID(D40,ROW(INDIRECT("1:"&amp;LEN(D40))),1)),MID(D40,ROW(INDIRECT("1:"&amp;LEN(D40))),1),"")))))</f>
        <v>Cotswold: Cirencester14</v>
      </c>
      <c r="D40" s="229" t="s">
        <v>71</v>
      </c>
      <c r="E40" s="230" t="s">
        <v>72</v>
      </c>
      <c r="F40" s="230" t="s">
        <v>73</v>
      </c>
      <c r="G40" s="230" t="s">
        <v>74</v>
      </c>
      <c r="H40" s="230" t="s">
        <v>482</v>
      </c>
      <c r="I40" s="230" t="s">
        <v>433</v>
      </c>
      <c r="J40" s="230"/>
      <c r="K40" s="231" t="s">
        <v>434</v>
      </c>
      <c r="L40" s="232" t="s">
        <v>483</v>
      </c>
      <c r="M40" s="233" t="s">
        <v>436</v>
      </c>
      <c r="N40" s="233" t="s">
        <v>437</v>
      </c>
      <c r="O40" s="234" t="s">
        <v>438</v>
      </c>
      <c r="P40" s="233" t="s">
        <v>465</v>
      </c>
      <c r="Q40" s="233" t="s">
        <v>484</v>
      </c>
      <c r="R40" s="234" t="s">
        <v>124</v>
      </c>
      <c r="S40" s="48"/>
      <c r="T40" s="48"/>
      <c r="U40" s="50"/>
      <c r="V40" s="48"/>
      <c r="W40" s="40" t="b">
        <v>0</v>
      </c>
      <c r="X40" s="40" t="b">
        <v>0</v>
      </c>
      <c r="Y40" s="40" t="b">
        <v>0</v>
      </c>
      <c r="Z40" s="31"/>
      <c r="AA40" s="32"/>
      <c r="AB40" s="32"/>
      <c r="AC40" s="32"/>
      <c r="AD40" s="32"/>
      <c r="AE40" s="31"/>
      <c r="AF40" s="33"/>
      <c r="AG40" s="33"/>
      <c r="AH40" s="33"/>
      <c r="AI40" s="33"/>
      <c r="AJ40" s="177">
        <v>1000000</v>
      </c>
      <c r="AK40" s="172" t="s">
        <v>64</v>
      </c>
      <c r="AL40" s="31" t="s">
        <v>441</v>
      </c>
      <c r="AM40" s="37" t="s">
        <v>443</v>
      </c>
      <c r="AN40" s="37" t="s">
        <v>441</v>
      </c>
      <c r="AO40" s="37" t="s">
        <v>441</v>
      </c>
      <c r="AP40" s="37" t="s">
        <v>443</v>
      </c>
      <c r="AQ40" s="95" t="s">
        <v>442</v>
      </c>
      <c r="AR40" s="94" t="s">
        <v>443</v>
      </c>
      <c r="AS40" s="94" t="s">
        <v>443</v>
      </c>
      <c r="AT40" s="94" t="s">
        <v>444</v>
      </c>
      <c r="AU40" s="94" t="s">
        <v>441</v>
      </c>
      <c r="AV40" s="96" t="s">
        <v>442</v>
      </c>
      <c r="AW40" s="36"/>
      <c r="AX40" s="111"/>
      <c r="AY40" s="145" t="b">
        <v>0</v>
      </c>
      <c r="AZ40" s="139" t="b">
        <v>1</v>
      </c>
      <c r="BA40" s="137" t="b">
        <v>1</v>
      </c>
      <c r="BB40" s="141" t="s">
        <v>437</v>
      </c>
      <c r="BC40" s="147" t="b">
        <v>0</v>
      </c>
      <c r="BD40" s="72">
        <f t="shared" si="12"/>
        <v>0</v>
      </c>
      <c r="BE40" s="72">
        <f t="shared" si="13"/>
        <v>1</v>
      </c>
      <c r="BF40" s="72">
        <f t="shared" si="14"/>
        <v>3</v>
      </c>
      <c r="BG40" s="72">
        <f t="shared" si="15"/>
        <v>0</v>
      </c>
      <c r="BH40" s="72">
        <f t="shared" si="16"/>
        <v>0</v>
      </c>
      <c r="BI40" s="72">
        <f t="shared" si="17"/>
        <v>0</v>
      </c>
      <c r="BJ40" s="70">
        <f t="shared" si="18"/>
        <v>1</v>
      </c>
      <c r="BK40" s="70">
        <f t="shared" si="19"/>
        <v>4</v>
      </c>
      <c r="BL40" s="70">
        <f t="shared" si="20"/>
        <v>0</v>
      </c>
      <c r="BM40" s="70">
        <f t="shared" ca="1" si="21"/>
        <v>0</v>
      </c>
      <c r="BN40" s="70">
        <f t="shared" si="22"/>
        <v>1</v>
      </c>
      <c r="BO40" s="70">
        <f t="shared" si="23"/>
        <v>1</v>
      </c>
      <c r="BP40" s="70">
        <f t="shared" si="24"/>
        <v>1</v>
      </c>
      <c r="BQ40" s="70">
        <f t="shared" si="25"/>
        <v>1</v>
      </c>
      <c r="BR40" s="70">
        <f ca="1">IF(Thresholds!$C$8="Minimum",IF(OFFSET(BC40,0,$BR$1)&gt;=Thresholds!$D$8,1,0),IF(Thresholds!$C$8="Maximum",IF(OFFSET(BC40,0,$BR$1)&lt;=Thresholds!$D$8,1,0),1))</f>
        <v>1</v>
      </c>
      <c r="BS40" s="70">
        <f t="shared" si="26"/>
        <v>1</v>
      </c>
      <c r="BT40" s="70">
        <f t="shared" si="27"/>
        <v>1</v>
      </c>
      <c r="BU40" s="70">
        <f t="shared" si="28"/>
        <v>1</v>
      </c>
      <c r="BV40" s="70">
        <f t="shared" si="29"/>
        <v>0</v>
      </c>
      <c r="BW40" s="70">
        <f t="shared" si="30"/>
        <v>1</v>
      </c>
      <c r="BX40" s="70">
        <f t="shared" si="31"/>
        <v>1</v>
      </c>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29.1" customHeight="1">
      <c r="A41" s="170" t="b">
        <v>1</v>
      </c>
      <c r="B41" s="16"/>
      <c r="C41" s="180" t="str" cm="1">
        <f t="array" aca="1" ref="C41" ca="1">_xlfn.CONCAT(R41,IF(_xlfn.NUMBERVALUE(_xlfn.TEXTJOIN("",TRUE,IF(ISNUMBER(--MID(D41,ROW(INDIRECT("1:"&amp;LEN(D41))),1)),MID(D41,ROW(INDIRECT("1:"&amp;LEN(D41))),1),"")))&gt;=10,_xlfn.TEXTJOIN("",TRUE,IF(ISNUMBER(--MID(D41,ROW(INDIRECT("1:"&amp;LEN(D41))),1)),MID(D41,ROW(INDIRECT("1:"&amp;LEN(D41))),1),"")),_xlfn.CONCAT("0",_xlfn.TEXTJOIN("",TRUE,IF(ISNUMBER(--MID(D41,ROW(INDIRECT("1:"&amp;LEN(D41))),1)),MID(D41,ROW(INDIRECT("1:"&amp;LEN(D41))),1),"")))))</f>
        <v>Cotswold: Cirencester15</v>
      </c>
      <c r="D41" s="229" t="s">
        <v>75</v>
      </c>
      <c r="E41" s="230" t="s">
        <v>76</v>
      </c>
      <c r="F41" s="230" t="s">
        <v>73</v>
      </c>
      <c r="G41" s="230" t="s">
        <v>77</v>
      </c>
      <c r="H41" s="230" t="s">
        <v>485</v>
      </c>
      <c r="I41" s="230" t="s">
        <v>433</v>
      </c>
      <c r="J41" s="230"/>
      <c r="K41" s="231" t="s">
        <v>434</v>
      </c>
      <c r="L41" s="232" t="s">
        <v>483</v>
      </c>
      <c r="M41" s="233" t="s">
        <v>436</v>
      </c>
      <c r="N41" s="233" t="s">
        <v>437</v>
      </c>
      <c r="O41" s="234" t="s">
        <v>438</v>
      </c>
      <c r="P41" s="233" t="s">
        <v>465</v>
      </c>
      <c r="Q41" s="233" t="s">
        <v>484</v>
      </c>
      <c r="R41" s="234" t="s">
        <v>124</v>
      </c>
      <c r="S41" s="48"/>
      <c r="T41" s="48"/>
      <c r="U41" s="50"/>
      <c r="V41" s="48"/>
      <c r="W41" s="40" t="b">
        <v>0</v>
      </c>
      <c r="X41" s="40" t="b">
        <v>0</v>
      </c>
      <c r="Y41" s="40" t="b">
        <v>0</v>
      </c>
      <c r="Z41" s="31"/>
      <c r="AA41" s="32"/>
      <c r="AB41" s="32"/>
      <c r="AC41" s="32"/>
      <c r="AD41" s="32"/>
      <c r="AE41" s="31"/>
      <c r="AF41" s="33"/>
      <c r="AG41" s="33"/>
      <c r="AH41" s="33"/>
      <c r="AI41" s="33"/>
      <c r="AJ41" s="177">
        <v>10000000</v>
      </c>
      <c r="AK41" s="172" t="s">
        <v>12</v>
      </c>
      <c r="AL41" s="31" t="s">
        <v>441</v>
      </c>
      <c r="AM41" s="37" t="s">
        <v>443</v>
      </c>
      <c r="AN41" s="37" t="s">
        <v>441</v>
      </c>
      <c r="AO41" s="37" t="s">
        <v>441</v>
      </c>
      <c r="AP41" s="37" t="s">
        <v>442</v>
      </c>
      <c r="AQ41" s="95" t="s">
        <v>443</v>
      </c>
      <c r="AR41" s="94" t="s">
        <v>443</v>
      </c>
      <c r="AS41" s="94" t="s">
        <v>443</v>
      </c>
      <c r="AT41" s="94" t="s">
        <v>444</v>
      </c>
      <c r="AU41" s="94" t="s">
        <v>441</v>
      </c>
      <c r="AV41" s="96" t="s">
        <v>443</v>
      </c>
      <c r="AW41" s="36"/>
      <c r="AX41" s="111"/>
      <c r="AY41" s="145" t="b">
        <v>0</v>
      </c>
      <c r="AZ41" s="139" t="b">
        <v>0</v>
      </c>
      <c r="BA41" s="137" t="b">
        <v>1</v>
      </c>
      <c r="BB41" s="141" t="s">
        <v>433</v>
      </c>
      <c r="BC41" s="147" t="b">
        <v>0</v>
      </c>
      <c r="BD41" s="72">
        <f t="shared" si="12"/>
        <v>0</v>
      </c>
      <c r="BE41" s="72">
        <f t="shared" si="13"/>
        <v>1</v>
      </c>
      <c r="BF41" s="72">
        <f t="shared" si="14"/>
        <v>3</v>
      </c>
      <c r="BG41" s="72">
        <f t="shared" si="15"/>
        <v>0</v>
      </c>
      <c r="BH41" s="72">
        <f t="shared" si="16"/>
        <v>0</v>
      </c>
      <c r="BI41" s="72">
        <f t="shared" si="17"/>
        <v>0</v>
      </c>
      <c r="BJ41" s="70">
        <f t="shared" si="18"/>
        <v>1</v>
      </c>
      <c r="BK41" s="70">
        <f t="shared" si="19"/>
        <v>4</v>
      </c>
      <c r="BL41" s="70">
        <f t="shared" si="20"/>
        <v>0</v>
      </c>
      <c r="BM41" s="70">
        <f t="shared" ca="1" si="21"/>
        <v>0</v>
      </c>
      <c r="BN41" s="70">
        <f t="shared" si="22"/>
        <v>1</v>
      </c>
      <c r="BO41" s="70">
        <f t="shared" si="23"/>
        <v>1</v>
      </c>
      <c r="BP41" s="70">
        <f t="shared" si="24"/>
        <v>1</v>
      </c>
      <c r="BQ41" s="70">
        <f t="shared" si="25"/>
        <v>1</v>
      </c>
      <c r="BR41" s="70">
        <f ca="1">IF(Thresholds!$C$8="Minimum",IF(OFFSET(BC41,0,$BR$1)&gt;=Thresholds!$D$8,1,0),IF(Thresholds!$C$8="Maximum",IF(OFFSET(BC41,0,$BR$1)&lt;=Thresholds!$D$8,1,0),1))</f>
        <v>1</v>
      </c>
      <c r="BS41" s="70">
        <f t="shared" si="26"/>
        <v>1</v>
      </c>
      <c r="BT41" s="70">
        <f t="shared" si="27"/>
        <v>1</v>
      </c>
      <c r="BU41" s="70">
        <f t="shared" si="28"/>
        <v>1</v>
      </c>
      <c r="BV41" s="70">
        <f t="shared" si="29"/>
        <v>0</v>
      </c>
      <c r="BW41" s="70">
        <f t="shared" si="30"/>
        <v>1</v>
      </c>
      <c r="BX41" s="70">
        <f t="shared" si="31"/>
        <v>1</v>
      </c>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29.1" customHeight="1">
      <c r="A42" s="170" t="b">
        <v>1</v>
      </c>
      <c r="B42" s="17"/>
      <c r="C42" s="180" t="str" cm="1">
        <f t="array" aca="1" ref="C42" ca="1">_xlfn.CONCAT(R42,IF(_xlfn.NUMBERVALUE(_xlfn.TEXTJOIN("",TRUE,IF(ISNUMBER(--MID(D42,ROW(INDIRECT("1:"&amp;LEN(D42))),1)),MID(D42,ROW(INDIRECT("1:"&amp;LEN(D42))),1),"")))&gt;=10,_xlfn.TEXTJOIN("",TRUE,IF(ISNUMBER(--MID(D42,ROW(INDIRECT("1:"&amp;LEN(D42))),1)),MID(D42,ROW(INDIRECT("1:"&amp;LEN(D42))),1),"")),_xlfn.CONCAT("0",_xlfn.TEXTJOIN("",TRUE,IF(ISNUMBER(--MID(D42,ROW(INDIRECT("1:"&amp;LEN(D42))),1)),MID(D42,ROW(INDIRECT("1:"&amp;LEN(D42))),1),"")))))</f>
        <v>Cotswold: Cirencester16</v>
      </c>
      <c r="D42" s="229" t="s">
        <v>78</v>
      </c>
      <c r="E42" s="230" t="s">
        <v>79</v>
      </c>
      <c r="F42" s="230" t="s">
        <v>73</v>
      </c>
      <c r="G42" s="230" t="s">
        <v>80</v>
      </c>
      <c r="H42" s="230" t="s">
        <v>486</v>
      </c>
      <c r="I42" s="230" t="s">
        <v>433</v>
      </c>
      <c r="J42" s="230"/>
      <c r="K42" s="231" t="s">
        <v>434</v>
      </c>
      <c r="L42" s="232" t="s">
        <v>435</v>
      </c>
      <c r="M42" s="233" t="s">
        <v>436</v>
      </c>
      <c r="N42" s="233" t="s">
        <v>437</v>
      </c>
      <c r="O42" s="234" t="s">
        <v>438</v>
      </c>
      <c r="P42" s="233" t="s">
        <v>465</v>
      </c>
      <c r="Q42" s="233" t="s">
        <v>487</v>
      </c>
      <c r="R42" s="234" t="s">
        <v>124</v>
      </c>
      <c r="S42" s="48"/>
      <c r="T42" s="48"/>
      <c r="U42" s="50"/>
      <c r="V42" s="48"/>
      <c r="W42" s="40" t="b">
        <v>0</v>
      </c>
      <c r="X42" s="40" t="b">
        <v>0</v>
      </c>
      <c r="Y42" s="40" t="b">
        <v>0</v>
      </c>
      <c r="Z42" s="31"/>
      <c r="AA42" s="32"/>
      <c r="AB42" s="32"/>
      <c r="AC42" s="32"/>
      <c r="AD42" s="32"/>
      <c r="AE42" s="31"/>
      <c r="AF42" s="33"/>
      <c r="AG42" s="33"/>
      <c r="AH42" s="33"/>
      <c r="AI42" s="33"/>
      <c r="AJ42" s="177">
        <v>500000</v>
      </c>
      <c r="AK42" s="172" t="s">
        <v>12</v>
      </c>
      <c r="AL42" s="31" t="s">
        <v>441</v>
      </c>
      <c r="AM42" s="37" t="s">
        <v>443</v>
      </c>
      <c r="AN42" s="37" t="s">
        <v>443</v>
      </c>
      <c r="AO42" s="37" t="s">
        <v>442</v>
      </c>
      <c r="AP42" s="37" t="s">
        <v>441</v>
      </c>
      <c r="AQ42" s="95" t="s">
        <v>442</v>
      </c>
      <c r="AR42" s="94" t="s">
        <v>442</v>
      </c>
      <c r="AS42" s="94" t="s">
        <v>443</v>
      </c>
      <c r="AT42" s="94" t="s">
        <v>443</v>
      </c>
      <c r="AU42" s="94" t="s">
        <v>441</v>
      </c>
      <c r="AV42" s="96" t="s">
        <v>442</v>
      </c>
      <c r="AW42" s="36"/>
      <c r="AX42" s="111"/>
      <c r="AY42" s="145" t="b">
        <v>0</v>
      </c>
      <c r="AZ42" s="139" t="b">
        <v>1</v>
      </c>
      <c r="BA42" s="137" t="b">
        <v>1</v>
      </c>
      <c r="BB42" s="141" t="s">
        <v>437</v>
      </c>
      <c r="BC42" s="147" t="b">
        <v>0</v>
      </c>
      <c r="BD42" s="72">
        <f t="shared" si="12"/>
        <v>1</v>
      </c>
      <c r="BE42" s="72">
        <f t="shared" si="13"/>
        <v>2</v>
      </c>
      <c r="BF42" s="72">
        <f t="shared" si="14"/>
        <v>1</v>
      </c>
      <c r="BG42" s="72">
        <f t="shared" si="15"/>
        <v>0</v>
      </c>
      <c r="BH42" s="72">
        <f t="shared" si="16"/>
        <v>0</v>
      </c>
      <c r="BI42" s="72">
        <f t="shared" si="17"/>
        <v>0</v>
      </c>
      <c r="BJ42" s="70">
        <f t="shared" si="18"/>
        <v>3</v>
      </c>
      <c r="BK42" s="70">
        <f t="shared" si="19"/>
        <v>4</v>
      </c>
      <c r="BL42" s="70">
        <f t="shared" si="20"/>
        <v>0</v>
      </c>
      <c r="BM42" s="70">
        <f t="shared" ca="1" si="21"/>
        <v>0</v>
      </c>
      <c r="BN42" s="70">
        <f t="shared" si="22"/>
        <v>1</v>
      </c>
      <c r="BO42" s="70">
        <f t="shared" si="23"/>
        <v>1</v>
      </c>
      <c r="BP42" s="70">
        <f t="shared" si="24"/>
        <v>1</v>
      </c>
      <c r="BQ42" s="70">
        <f t="shared" si="25"/>
        <v>1</v>
      </c>
      <c r="BR42" s="70">
        <f ca="1">IF(Thresholds!$C$8="Minimum",IF(OFFSET(BC42,0,$BR$1)&gt;=Thresholds!$D$8,1,0),IF(Thresholds!$C$8="Maximum",IF(OFFSET(BC42,0,$BR$1)&lt;=Thresholds!$D$8,1,0),1))</f>
        <v>0</v>
      </c>
      <c r="BS42" s="70">
        <f t="shared" si="26"/>
        <v>1</v>
      </c>
      <c r="BT42" s="70">
        <f t="shared" si="27"/>
        <v>1</v>
      </c>
      <c r="BU42" s="70">
        <f t="shared" si="28"/>
        <v>1</v>
      </c>
      <c r="BV42" s="70">
        <f t="shared" si="29"/>
        <v>1</v>
      </c>
      <c r="BW42" s="70">
        <f t="shared" si="30"/>
        <v>1</v>
      </c>
      <c r="BX42" s="70">
        <f t="shared" si="31"/>
        <v>1</v>
      </c>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29.1" customHeight="1">
      <c r="A43" s="170" t="b">
        <v>1</v>
      </c>
      <c r="B43" s="16"/>
      <c r="C43" s="180" t="str" cm="1">
        <f t="array" aca="1" ref="C43" ca="1">_xlfn.CONCAT(R43,IF(_xlfn.NUMBERVALUE(_xlfn.TEXTJOIN("",TRUE,IF(ISNUMBER(--MID(D43,ROW(INDIRECT("1:"&amp;LEN(D43))),1)),MID(D43,ROW(INDIRECT("1:"&amp;LEN(D43))),1),"")))&gt;=10,_xlfn.TEXTJOIN("",TRUE,IF(ISNUMBER(--MID(D43,ROW(INDIRECT("1:"&amp;LEN(D43))),1)),MID(D43,ROW(INDIRECT("1:"&amp;LEN(D43))),1),"")),_xlfn.CONCAT("0",_xlfn.TEXTJOIN("",TRUE,IF(ISNUMBER(--MID(D43,ROW(INDIRECT("1:"&amp;LEN(D43))),1)),MID(D43,ROW(INDIRECT("1:"&amp;LEN(D43))),1),"")))))</f>
        <v>Cotswold: Cirencester17</v>
      </c>
      <c r="D43" s="229" t="s">
        <v>81</v>
      </c>
      <c r="E43" s="230" t="s">
        <v>82</v>
      </c>
      <c r="F43" s="230" t="s">
        <v>73</v>
      </c>
      <c r="G43" s="230" t="s">
        <v>83</v>
      </c>
      <c r="H43" s="230" t="s">
        <v>488</v>
      </c>
      <c r="I43" s="230" t="s">
        <v>433</v>
      </c>
      <c r="J43" s="230"/>
      <c r="K43" s="231" t="s">
        <v>434</v>
      </c>
      <c r="L43" s="232" t="s">
        <v>435</v>
      </c>
      <c r="M43" s="233" t="s">
        <v>436</v>
      </c>
      <c r="N43" s="233" t="s">
        <v>437</v>
      </c>
      <c r="O43" s="234" t="s">
        <v>438</v>
      </c>
      <c r="P43" s="233" t="s">
        <v>465</v>
      </c>
      <c r="Q43" s="233" t="s">
        <v>439</v>
      </c>
      <c r="R43" s="234" t="s">
        <v>124</v>
      </c>
      <c r="S43" s="48"/>
      <c r="T43" s="48"/>
      <c r="U43" s="50"/>
      <c r="V43" s="48"/>
      <c r="W43" s="40" t="b">
        <v>0</v>
      </c>
      <c r="X43" s="40" t="b">
        <v>0</v>
      </c>
      <c r="Y43" s="40" t="b">
        <v>0</v>
      </c>
      <c r="Z43" s="31"/>
      <c r="AA43" s="32"/>
      <c r="AB43" s="32"/>
      <c r="AC43" s="32"/>
      <c r="AD43" s="32"/>
      <c r="AE43" s="31"/>
      <c r="AF43" s="33"/>
      <c r="AG43" s="33"/>
      <c r="AH43" s="33"/>
      <c r="AI43" s="33"/>
      <c r="AJ43" s="177">
        <v>500000</v>
      </c>
      <c r="AK43" s="172" t="s">
        <v>12</v>
      </c>
      <c r="AL43" s="31" t="s">
        <v>443</v>
      </c>
      <c r="AM43" s="37" t="s">
        <v>442</v>
      </c>
      <c r="AN43" s="37" t="s">
        <v>443</v>
      </c>
      <c r="AO43" s="37" t="s">
        <v>443</v>
      </c>
      <c r="AP43" s="37" t="s">
        <v>441</v>
      </c>
      <c r="AQ43" s="95" t="s">
        <v>443</v>
      </c>
      <c r="AR43" s="94" t="s">
        <v>443</v>
      </c>
      <c r="AS43" s="94" t="s">
        <v>443</v>
      </c>
      <c r="AT43" s="94" t="s">
        <v>441</v>
      </c>
      <c r="AU43" s="94" t="s">
        <v>441</v>
      </c>
      <c r="AV43" s="96" t="s">
        <v>442</v>
      </c>
      <c r="AW43" s="36"/>
      <c r="AX43" s="111"/>
      <c r="AY43" s="145" t="b">
        <v>0</v>
      </c>
      <c r="AZ43" s="139" t="b">
        <v>1</v>
      </c>
      <c r="BA43" s="137" t="b">
        <v>1</v>
      </c>
      <c r="BB43" s="141" t="s">
        <v>437</v>
      </c>
      <c r="BC43" s="147" t="b">
        <v>0</v>
      </c>
      <c r="BD43" s="72">
        <f t="shared" si="12"/>
        <v>1</v>
      </c>
      <c r="BE43" s="72">
        <f t="shared" si="13"/>
        <v>3</v>
      </c>
      <c r="BF43" s="72">
        <f t="shared" si="14"/>
        <v>0</v>
      </c>
      <c r="BG43" s="72">
        <f t="shared" si="15"/>
        <v>0</v>
      </c>
      <c r="BH43" s="72">
        <f t="shared" si="16"/>
        <v>0</v>
      </c>
      <c r="BI43" s="72">
        <f t="shared" si="17"/>
        <v>0</v>
      </c>
      <c r="BJ43" s="70">
        <f t="shared" si="18"/>
        <v>4</v>
      </c>
      <c r="BK43" s="70">
        <f t="shared" si="19"/>
        <v>4</v>
      </c>
      <c r="BL43" s="70">
        <f t="shared" si="20"/>
        <v>0</v>
      </c>
      <c r="BM43" s="70">
        <f t="shared" ca="1" si="21"/>
        <v>0</v>
      </c>
      <c r="BN43" s="70">
        <f t="shared" si="22"/>
        <v>1</v>
      </c>
      <c r="BO43" s="70">
        <f t="shared" si="23"/>
        <v>1</v>
      </c>
      <c r="BP43" s="70">
        <f t="shared" si="24"/>
        <v>1</v>
      </c>
      <c r="BQ43" s="70">
        <f t="shared" si="25"/>
        <v>1</v>
      </c>
      <c r="BR43" s="70">
        <f ca="1">IF(Thresholds!$C$8="Minimum",IF(OFFSET(BC43,0,$BR$1)&gt;=Thresholds!$D$8,1,0),IF(Thresholds!$C$8="Maximum",IF(OFFSET(BC43,0,$BR$1)&lt;=Thresholds!$D$8,1,0),1))</f>
        <v>0</v>
      </c>
      <c r="BS43" s="70">
        <f t="shared" si="26"/>
        <v>1</v>
      </c>
      <c r="BT43" s="70">
        <f t="shared" si="27"/>
        <v>1</v>
      </c>
      <c r="BU43" s="70">
        <f t="shared" si="28"/>
        <v>1</v>
      </c>
      <c r="BV43" s="70">
        <f t="shared" si="29"/>
        <v>1</v>
      </c>
      <c r="BW43" s="70">
        <f t="shared" si="30"/>
        <v>1</v>
      </c>
      <c r="BX43" s="70">
        <f t="shared" si="31"/>
        <v>1</v>
      </c>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29.1" customHeight="1">
      <c r="A44" s="170" t="b">
        <v>1</v>
      </c>
      <c r="B44" s="16"/>
      <c r="C44" s="180" t="str" cm="1">
        <f t="array" aca="1" ref="C44" ca="1">_xlfn.CONCAT(R44,IF(_xlfn.NUMBERVALUE(_xlfn.TEXTJOIN("",TRUE,IF(ISNUMBER(--MID(D44,ROW(INDIRECT("1:"&amp;LEN(D44))),1)),MID(D44,ROW(INDIRECT("1:"&amp;LEN(D44))),1),"")))&gt;=10,_xlfn.TEXTJOIN("",TRUE,IF(ISNUMBER(--MID(D44,ROW(INDIRECT("1:"&amp;LEN(D44))),1)),MID(D44,ROW(INDIRECT("1:"&amp;LEN(D44))),1),"")),_xlfn.CONCAT("0",_xlfn.TEXTJOIN("",TRUE,IF(ISNUMBER(--MID(D44,ROW(INDIRECT("1:"&amp;LEN(D44))),1)),MID(D44,ROW(INDIRECT("1:"&amp;LEN(D44))),1),"")))))</f>
        <v>Cotswold: Cirencester18</v>
      </c>
      <c r="D44" s="229" t="s">
        <v>84</v>
      </c>
      <c r="E44" s="230" t="s">
        <v>85</v>
      </c>
      <c r="F44" s="230" t="s">
        <v>73</v>
      </c>
      <c r="G44" s="230" t="s">
        <v>86</v>
      </c>
      <c r="H44" s="230" t="s">
        <v>489</v>
      </c>
      <c r="I44" s="230" t="s">
        <v>433</v>
      </c>
      <c r="J44" s="230"/>
      <c r="K44" s="231" t="s">
        <v>434</v>
      </c>
      <c r="L44" s="232" t="s">
        <v>435</v>
      </c>
      <c r="M44" s="233" t="s">
        <v>436</v>
      </c>
      <c r="N44" s="233" t="s">
        <v>437</v>
      </c>
      <c r="O44" s="234" t="s">
        <v>438</v>
      </c>
      <c r="P44" s="233" t="s">
        <v>465</v>
      </c>
      <c r="Q44" s="233" t="s">
        <v>439</v>
      </c>
      <c r="R44" s="234" t="s">
        <v>124</v>
      </c>
      <c r="S44" s="48"/>
      <c r="T44" s="48"/>
      <c r="U44" s="50"/>
      <c r="V44" s="48"/>
      <c r="W44" s="40" t="b">
        <v>0</v>
      </c>
      <c r="X44" s="40" t="b">
        <v>0</v>
      </c>
      <c r="Y44" s="40" t="b">
        <v>0</v>
      </c>
      <c r="Z44" s="31"/>
      <c r="AA44" s="32"/>
      <c r="AB44" s="32"/>
      <c r="AC44" s="32"/>
      <c r="AD44" s="32"/>
      <c r="AE44" s="31"/>
      <c r="AF44" s="33"/>
      <c r="AG44" s="33"/>
      <c r="AH44" s="33"/>
      <c r="AI44" s="33"/>
      <c r="AJ44" s="177">
        <v>250000</v>
      </c>
      <c r="AK44" s="172" t="s">
        <v>64</v>
      </c>
      <c r="AL44" s="31" t="s">
        <v>443</v>
      </c>
      <c r="AM44" s="37" t="s">
        <v>442</v>
      </c>
      <c r="AN44" s="37" t="s">
        <v>443</v>
      </c>
      <c r="AO44" s="37" t="s">
        <v>443</v>
      </c>
      <c r="AP44" s="37" t="s">
        <v>441</v>
      </c>
      <c r="AQ44" s="95" t="s">
        <v>442</v>
      </c>
      <c r="AR44" s="94" t="s">
        <v>443</v>
      </c>
      <c r="AS44" s="94" t="s">
        <v>443</v>
      </c>
      <c r="AT44" s="94" t="s">
        <v>441</v>
      </c>
      <c r="AU44" s="94" t="s">
        <v>441</v>
      </c>
      <c r="AV44" s="96" t="s">
        <v>442</v>
      </c>
      <c r="AW44" s="36"/>
      <c r="AX44" s="111"/>
      <c r="AY44" s="145" t="b">
        <v>0</v>
      </c>
      <c r="AZ44" s="139" t="b">
        <v>1</v>
      </c>
      <c r="BA44" s="137" t="b">
        <v>1</v>
      </c>
      <c r="BB44" s="141" t="s">
        <v>437</v>
      </c>
      <c r="BC44" s="147" t="b">
        <v>0</v>
      </c>
      <c r="BD44" s="72">
        <f t="shared" si="12"/>
        <v>1</v>
      </c>
      <c r="BE44" s="72">
        <f t="shared" si="13"/>
        <v>3</v>
      </c>
      <c r="BF44" s="72">
        <f t="shared" si="14"/>
        <v>0</v>
      </c>
      <c r="BG44" s="72">
        <f t="shared" si="15"/>
        <v>0</v>
      </c>
      <c r="BH44" s="72">
        <f t="shared" si="16"/>
        <v>0</v>
      </c>
      <c r="BI44" s="72">
        <f t="shared" si="17"/>
        <v>0</v>
      </c>
      <c r="BJ44" s="70">
        <f t="shared" si="18"/>
        <v>4</v>
      </c>
      <c r="BK44" s="70">
        <f t="shared" si="19"/>
        <v>4</v>
      </c>
      <c r="BL44" s="70">
        <f t="shared" si="20"/>
        <v>0</v>
      </c>
      <c r="BM44" s="70">
        <f t="shared" ca="1" si="21"/>
        <v>0</v>
      </c>
      <c r="BN44" s="70">
        <f t="shared" si="22"/>
        <v>1</v>
      </c>
      <c r="BO44" s="70">
        <f t="shared" si="23"/>
        <v>1</v>
      </c>
      <c r="BP44" s="70">
        <f t="shared" si="24"/>
        <v>1</v>
      </c>
      <c r="BQ44" s="70">
        <f t="shared" si="25"/>
        <v>1</v>
      </c>
      <c r="BR44" s="70">
        <f ca="1">IF(Thresholds!$C$8="Minimum",IF(OFFSET(BC44,0,$BR$1)&gt;=Thresholds!$D$8,1,0),IF(Thresholds!$C$8="Maximum",IF(OFFSET(BC44,0,$BR$1)&lt;=Thresholds!$D$8,1,0),1))</f>
        <v>0</v>
      </c>
      <c r="BS44" s="70">
        <f t="shared" si="26"/>
        <v>1</v>
      </c>
      <c r="BT44" s="70">
        <f t="shared" si="27"/>
        <v>1</v>
      </c>
      <c r="BU44" s="70">
        <f t="shared" si="28"/>
        <v>1</v>
      </c>
      <c r="BV44" s="70">
        <f t="shared" si="29"/>
        <v>1</v>
      </c>
      <c r="BW44" s="70">
        <f t="shared" si="30"/>
        <v>1</v>
      </c>
      <c r="BX44" s="70">
        <f t="shared" si="31"/>
        <v>1</v>
      </c>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29.1" customHeight="1">
      <c r="A45" s="170" t="b">
        <v>1</v>
      </c>
      <c r="B45" s="16"/>
      <c r="C45" s="180" t="str" cm="1">
        <f t="array" aca="1" ref="C45" ca="1">_xlfn.CONCAT(R45,IF(_xlfn.NUMBERVALUE(_xlfn.TEXTJOIN("",TRUE,IF(ISNUMBER(--MID(D45,ROW(INDIRECT("1:"&amp;LEN(D45))),1)),MID(D45,ROW(INDIRECT("1:"&amp;LEN(D45))),1),"")))&gt;=10,_xlfn.TEXTJOIN("",TRUE,IF(ISNUMBER(--MID(D45,ROW(INDIRECT("1:"&amp;LEN(D45))),1)),MID(D45,ROW(INDIRECT("1:"&amp;LEN(D45))),1),"")),_xlfn.CONCAT("0",_xlfn.TEXTJOIN("",TRUE,IF(ISNUMBER(--MID(D45,ROW(INDIRECT("1:"&amp;LEN(D45))),1)),MID(D45,ROW(INDIRECT("1:"&amp;LEN(D45))),1),"")))))</f>
        <v>Cotswold: Cirencester19</v>
      </c>
      <c r="D45" s="229" t="s">
        <v>87</v>
      </c>
      <c r="E45" s="230" t="s">
        <v>88</v>
      </c>
      <c r="F45" s="230" t="s">
        <v>73</v>
      </c>
      <c r="G45" s="230" t="s">
        <v>89</v>
      </c>
      <c r="H45" s="230" t="s">
        <v>490</v>
      </c>
      <c r="I45" s="230" t="s">
        <v>433</v>
      </c>
      <c r="J45" s="230"/>
      <c r="K45" s="231" t="s">
        <v>434</v>
      </c>
      <c r="L45" s="232" t="s">
        <v>435</v>
      </c>
      <c r="M45" s="233" t="s">
        <v>436</v>
      </c>
      <c r="N45" s="233" t="s">
        <v>437</v>
      </c>
      <c r="O45" s="234" t="s">
        <v>438</v>
      </c>
      <c r="P45" s="233" t="s">
        <v>465</v>
      </c>
      <c r="Q45" s="233" t="s">
        <v>439</v>
      </c>
      <c r="R45" s="234" t="s">
        <v>124</v>
      </c>
      <c r="S45" s="48"/>
      <c r="T45" s="48"/>
      <c r="U45" s="50"/>
      <c r="V45" s="48"/>
      <c r="W45" s="40" t="b">
        <v>0</v>
      </c>
      <c r="X45" s="40" t="b">
        <v>0</v>
      </c>
      <c r="Y45" s="40" t="b">
        <v>0</v>
      </c>
      <c r="Z45" s="31"/>
      <c r="AA45" s="32"/>
      <c r="AB45" s="32"/>
      <c r="AC45" s="32"/>
      <c r="AD45" s="32"/>
      <c r="AE45" s="31"/>
      <c r="AF45" s="33"/>
      <c r="AG45" s="33"/>
      <c r="AH45" s="33"/>
      <c r="AI45" s="33"/>
      <c r="AJ45" s="177">
        <v>375000</v>
      </c>
      <c r="AK45" s="172" t="s">
        <v>64</v>
      </c>
      <c r="AL45" s="31" t="s">
        <v>443</v>
      </c>
      <c r="AM45" s="37" t="s">
        <v>442</v>
      </c>
      <c r="AN45" s="37" t="s">
        <v>443</v>
      </c>
      <c r="AO45" s="37" t="s">
        <v>443</v>
      </c>
      <c r="AP45" s="37" t="s">
        <v>441</v>
      </c>
      <c r="AQ45" s="95" t="s">
        <v>443</v>
      </c>
      <c r="AR45" s="94" t="s">
        <v>443</v>
      </c>
      <c r="AS45" s="94" t="s">
        <v>443</v>
      </c>
      <c r="AT45" s="94" t="s">
        <v>441</v>
      </c>
      <c r="AU45" s="94" t="s">
        <v>441</v>
      </c>
      <c r="AV45" s="96" t="s">
        <v>442</v>
      </c>
      <c r="AW45" s="36"/>
      <c r="AX45" s="111"/>
      <c r="AY45" s="145" t="b">
        <v>0</v>
      </c>
      <c r="AZ45" s="139" t="b">
        <v>1</v>
      </c>
      <c r="BA45" s="137" t="b">
        <v>1</v>
      </c>
      <c r="BB45" s="141" t="s">
        <v>437</v>
      </c>
      <c r="BC45" s="147" t="b">
        <v>0</v>
      </c>
      <c r="BD45" s="72">
        <f t="shared" si="12"/>
        <v>1</v>
      </c>
      <c r="BE45" s="72">
        <f t="shared" si="13"/>
        <v>3</v>
      </c>
      <c r="BF45" s="72">
        <f t="shared" si="14"/>
        <v>0</v>
      </c>
      <c r="BG45" s="72">
        <f t="shared" si="15"/>
        <v>0</v>
      </c>
      <c r="BH45" s="72">
        <f t="shared" si="16"/>
        <v>0</v>
      </c>
      <c r="BI45" s="72">
        <f t="shared" si="17"/>
        <v>0</v>
      </c>
      <c r="BJ45" s="70">
        <f t="shared" si="18"/>
        <v>4</v>
      </c>
      <c r="BK45" s="70">
        <f t="shared" si="19"/>
        <v>4</v>
      </c>
      <c r="BL45" s="70">
        <f t="shared" si="20"/>
        <v>0</v>
      </c>
      <c r="BM45" s="70">
        <f t="shared" ca="1" si="21"/>
        <v>0</v>
      </c>
      <c r="BN45" s="70">
        <f t="shared" si="22"/>
        <v>1</v>
      </c>
      <c r="BO45" s="70">
        <f t="shared" si="23"/>
        <v>1</v>
      </c>
      <c r="BP45" s="70">
        <f t="shared" si="24"/>
        <v>1</v>
      </c>
      <c r="BQ45" s="70">
        <f t="shared" si="25"/>
        <v>1</v>
      </c>
      <c r="BR45" s="70">
        <f ca="1">IF(Thresholds!$C$8="Minimum",IF(OFFSET(BC45,0,$BR$1)&gt;=Thresholds!$D$8,1,0),IF(Thresholds!$C$8="Maximum",IF(OFFSET(BC45,0,$BR$1)&lt;=Thresholds!$D$8,1,0),1))</f>
        <v>0</v>
      </c>
      <c r="BS45" s="70">
        <f t="shared" si="26"/>
        <v>1</v>
      </c>
      <c r="BT45" s="70">
        <f t="shared" si="27"/>
        <v>1</v>
      </c>
      <c r="BU45" s="70">
        <f t="shared" si="28"/>
        <v>1</v>
      </c>
      <c r="BV45" s="70">
        <f t="shared" si="29"/>
        <v>1</v>
      </c>
      <c r="BW45" s="70">
        <f t="shared" si="30"/>
        <v>1</v>
      </c>
      <c r="BX45" s="70">
        <f t="shared" si="31"/>
        <v>1</v>
      </c>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29.1" customHeight="1">
      <c r="A46" s="170" t="b">
        <v>1</v>
      </c>
      <c r="B46" s="16"/>
      <c r="C46" s="180" t="str" cm="1">
        <f t="array" aca="1" ref="C46" ca="1">_xlfn.CONCAT(R46,IF(_xlfn.NUMBERVALUE(_xlfn.TEXTJOIN("",TRUE,IF(ISNUMBER(--MID(D46,ROW(INDIRECT("1:"&amp;LEN(D46))),1)),MID(D46,ROW(INDIRECT("1:"&amp;LEN(D46))),1),"")))&gt;=10,_xlfn.TEXTJOIN("",TRUE,IF(ISNUMBER(--MID(D46,ROW(INDIRECT("1:"&amp;LEN(D46))),1)),MID(D46,ROW(INDIRECT("1:"&amp;LEN(D46))),1),"")),_xlfn.CONCAT("0",_xlfn.TEXTJOIN("",TRUE,IF(ISNUMBER(--MID(D46,ROW(INDIRECT("1:"&amp;LEN(D46))),1)),MID(D46,ROW(INDIRECT("1:"&amp;LEN(D46))),1),"")))))</f>
        <v>Cotswold: Cirencester20</v>
      </c>
      <c r="D46" s="229" t="s">
        <v>90</v>
      </c>
      <c r="E46" s="230" t="s">
        <v>91</v>
      </c>
      <c r="F46" s="230" t="s">
        <v>73</v>
      </c>
      <c r="G46" s="230" t="s">
        <v>92</v>
      </c>
      <c r="H46" s="230" t="s">
        <v>491</v>
      </c>
      <c r="I46" s="230" t="s">
        <v>433</v>
      </c>
      <c r="J46" s="230"/>
      <c r="K46" s="231" t="s">
        <v>434</v>
      </c>
      <c r="L46" s="232" t="s">
        <v>435</v>
      </c>
      <c r="M46" s="233" t="s">
        <v>436</v>
      </c>
      <c r="N46" s="233" t="s">
        <v>437</v>
      </c>
      <c r="O46" s="234" t="s">
        <v>438</v>
      </c>
      <c r="P46" s="233" t="s">
        <v>465</v>
      </c>
      <c r="Q46" s="233" t="s">
        <v>469</v>
      </c>
      <c r="R46" s="234" t="s">
        <v>124</v>
      </c>
      <c r="S46" s="48"/>
      <c r="T46" s="48"/>
      <c r="U46" s="50"/>
      <c r="V46" s="48"/>
      <c r="W46" s="40" t="b">
        <v>0</v>
      </c>
      <c r="X46" s="40" t="b">
        <v>0</v>
      </c>
      <c r="Y46" s="40" t="b">
        <v>0</v>
      </c>
      <c r="Z46" s="31"/>
      <c r="AA46" s="32"/>
      <c r="AB46" s="32"/>
      <c r="AC46" s="32"/>
      <c r="AD46" s="32"/>
      <c r="AE46" s="31"/>
      <c r="AF46" s="33"/>
      <c r="AG46" s="33"/>
      <c r="AH46" s="33"/>
      <c r="AI46" s="33"/>
      <c r="AJ46" s="177">
        <v>1100000</v>
      </c>
      <c r="AK46" s="172" t="s">
        <v>64</v>
      </c>
      <c r="AL46" s="31" t="s">
        <v>443</v>
      </c>
      <c r="AM46" s="37" t="s">
        <v>442</v>
      </c>
      <c r="AN46" s="37" t="s">
        <v>443</v>
      </c>
      <c r="AO46" s="37" t="s">
        <v>443</v>
      </c>
      <c r="AP46" s="37" t="s">
        <v>441</v>
      </c>
      <c r="AQ46" s="95" t="s">
        <v>443</v>
      </c>
      <c r="AR46" s="94" t="s">
        <v>443</v>
      </c>
      <c r="AS46" s="94" t="s">
        <v>443</v>
      </c>
      <c r="AT46" s="94" t="s">
        <v>441</v>
      </c>
      <c r="AU46" s="94" t="s">
        <v>441</v>
      </c>
      <c r="AV46" s="96" t="s">
        <v>442</v>
      </c>
      <c r="AW46" s="36"/>
      <c r="AX46" s="111"/>
      <c r="AY46" s="145" t="b">
        <v>0</v>
      </c>
      <c r="AZ46" s="139" t="b">
        <v>0</v>
      </c>
      <c r="BA46" s="137" t="b">
        <v>1</v>
      </c>
      <c r="BB46" s="141" t="s">
        <v>437</v>
      </c>
      <c r="BC46" s="147" t="b">
        <v>0</v>
      </c>
      <c r="BD46" s="72">
        <f t="shared" si="12"/>
        <v>1</v>
      </c>
      <c r="BE46" s="72">
        <f t="shared" si="13"/>
        <v>3</v>
      </c>
      <c r="BF46" s="72">
        <f t="shared" si="14"/>
        <v>0</v>
      </c>
      <c r="BG46" s="72">
        <f t="shared" si="15"/>
        <v>0</v>
      </c>
      <c r="BH46" s="72">
        <f t="shared" si="16"/>
        <v>0</v>
      </c>
      <c r="BI46" s="72">
        <f t="shared" si="17"/>
        <v>0</v>
      </c>
      <c r="BJ46" s="70">
        <f t="shared" si="18"/>
        <v>4</v>
      </c>
      <c r="BK46" s="70">
        <f t="shared" si="19"/>
        <v>4</v>
      </c>
      <c r="BL46" s="70">
        <f t="shared" si="20"/>
        <v>0</v>
      </c>
      <c r="BM46" s="70">
        <f t="shared" ca="1" si="21"/>
        <v>0</v>
      </c>
      <c r="BN46" s="70">
        <f t="shared" si="22"/>
        <v>1</v>
      </c>
      <c r="BO46" s="70">
        <f t="shared" si="23"/>
        <v>1</v>
      </c>
      <c r="BP46" s="70">
        <f t="shared" si="24"/>
        <v>1</v>
      </c>
      <c r="BQ46" s="70">
        <f t="shared" si="25"/>
        <v>1</v>
      </c>
      <c r="BR46" s="70">
        <f ca="1">IF(Thresholds!$C$8="Minimum",IF(OFFSET(BC46,0,$BR$1)&gt;=Thresholds!$D$8,1,0),IF(Thresholds!$C$8="Maximum",IF(OFFSET(BC46,0,$BR$1)&lt;=Thresholds!$D$8,1,0),1))</f>
        <v>0</v>
      </c>
      <c r="BS46" s="70">
        <f t="shared" si="26"/>
        <v>1</v>
      </c>
      <c r="BT46" s="70">
        <f t="shared" si="27"/>
        <v>1</v>
      </c>
      <c r="BU46" s="70">
        <f t="shared" si="28"/>
        <v>1</v>
      </c>
      <c r="BV46" s="70">
        <f t="shared" si="29"/>
        <v>1</v>
      </c>
      <c r="BW46" s="70">
        <f t="shared" si="30"/>
        <v>1</v>
      </c>
      <c r="BX46" s="70">
        <f t="shared" si="31"/>
        <v>1</v>
      </c>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29.1" customHeight="1">
      <c r="A47" s="170" t="b">
        <v>1</v>
      </c>
      <c r="B47" s="16"/>
      <c r="C47" s="180" t="str" cm="1">
        <f t="array" aca="1" ref="C47" ca="1">_xlfn.CONCAT(R47,IF(_xlfn.NUMBERVALUE(_xlfn.TEXTJOIN("",TRUE,IF(ISNUMBER(--MID(D47,ROW(INDIRECT("1:"&amp;LEN(D47))),1)),MID(D47,ROW(INDIRECT("1:"&amp;LEN(D47))),1),"")))&gt;=10,_xlfn.TEXTJOIN("",TRUE,IF(ISNUMBER(--MID(D47,ROW(INDIRECT("1:"&amp;LEN(D47))),1)),MID(D47,ROW(INDIRECT("1:"&amp;LEN(D47))),1),"")),_xlfn.CONCAT("0",_xlfn.TEXTJOIN("",TRUE,IF(ISNUMBER(--MID(D47,ROW(INDIRECT("1:"&amp;LEN(D47))),1)),MID(D47,ROW(INDIRECT("1:"&amp;LEN(D47))),1),"")))))</f>
        <v>Cotswold: Cirencester21</v>
      </c>
      <c r="D47" s="229" t="s">
        <v>93</v>
      </c>
      <c r="E47" s="230" t="s">
        <v>94</v>
      </c>
      <c r="F47" s="230" t="s">
        <v>73</v>
      </c>
      <c r="G47" s="230" t="s">
        <v>95</v>
      </c>
      <c r="H47" s="230" t="s">
        <v>492</v>
      </c>
      <c r="I47" s="230" t="s">
        <v>433</v>
      </c>
      <c r="J47" s="230"/>
      <c r="K47" s="231" t="s">
        <v>434</v>
      </c>
      <c r="L47" s="232" t="s">
        <v>483</v>
      </c>
      <c r="M47" s="233" t="s">
        <v>436</v>
      </c>
      <c r="N47" s="233" t="s">
        <v>437</v>
      </c>
      <c r="O47" s="234" t="s">
        <v>458</v>
      </c>
      <c r="P47" s="233" t="s">
        <v>465</v>
      </c>
      <c r="Q47" s="233" t="s">
        <v>439</v>
      </c>
      <c r="R47" s="234" t="s">
        <v>124</v>
      </c>
      <c r="S47" s="48"/>
      <c r="T47" s="48"/>
      <c r="U47" s="50"/>
      <c r="V47" s="48"/>
      <c r="W47" s="40" t="b">
        <v>0</v>
      </c>
      <c r="X47" s="40" t="b">
        <v>0</v>
      </c>
      <c r="Y47" s="40" t="b">
        <v>0</v>
      </c>
      <c r="Z47" s="31"/>
      <c r="AA47" s="32"/>
      <c r="AB47" s="32"/>
      <c r="AC47" s="32"/>
      <c r="AD47" s="32"/>
      <c r="AE47" s="31"/>
      <c r="AF47" s="33"/>
      <c r="AG47" s="33"/>
      <c r="AH47" s="33"/>
      <c r="AI47" s="33"/>
      <c r="AJ47" s="177">
        <v>100000</v>
      </c>
      <c r="AK47" s="172" t="s">
        <v>64</v>
      </c>
      <c r="AL47" s="31" t="s">
        <v>443</v>
      </c>
      <c r="AM47" s="37" t="s">
        <v>442</v>
      </c>
      <c r="AN47" s="37" t="s">
        <v>443</v>
      </c>
      <c r="AO47" s="37" t="s">
        <v>442</v>
      </c>
      <c r="AP47" s="37" t="s">
        <v>441</v>
      </c>
      <c r="AQ47" s="95" t="s">
        <v>444</v>
      </c>
      <c r="AR47" s="94" t="s">
        <v>443</v>
      </c>
      <c r="AS47" s="94" t="s">
        <v>442</v>
      </c>
      <c r="AT47" s="94" t="s">
        <v>443</v>
      </c>
      <c r="AU47" s="94" t="s">
        <v>441</v>
      </c>
      <c r="AV47" s="96" t="s">
        <v>442</v>
      </c>
      <c r="AW47" s="36"/>
      <c r="AX47" s="111"/>
      <c r="AY47" s="145" t="b">
        <v>0</v>
      </c>
      <c r="AZ47" s="139" t="b">
        <v>0</v>
      </c>
      <c r="BA47" s="137" t="b">
        <v>1</v>
      </c>
      <c r="BB47" s="141" t="s">
        <v>437</v>
      </c>
      <c r="BC47" s="147" t="b">
        <v>0</v>
      </c>
      <c r="BD47" s="72">
        <f t="shared" si="12"/>
        <v>2</v>
      </c>
      <c r="BE47" s="72">
        <f t="shared" si="13"/>
        <v>2</v>
      </c>
      <c r="BF47" s="72">
        <f t="shared" si="14"/>
        <v>0</v>
      </c>
      <c r="BG47" s="72">
        <f t="shared" si="15"/>
        <v>0</v>
      </c>
      <c r="BH47" s="72">
        <f t="shared" si="16"/>
        <v>0</v>
      </c>
      <c r="BI47" s="72">
        <f t="shared" si="17"/>
        <v>0</v>
      </c>
      <c r="BJ47" s="70">
        <f t="shared" si="18"/>
        <v>4</v>
      </c>
      <c r="BK47" s="70">
        <f t="shared" si="19"/>
        <v>4</v>
      </c>
      <c r="BL47" s="70">
        <f t="shared" si="20"/>
        <v>0</v>
      </c>
      <c r="BM47" s="70">
        <f t="shared" ca="1" si="21"/>
        <v>0</v>
      </c>
      <c r="BN47" s="70">
        <f t="shared" si="22"/>
        <v>1</v>
      </c>
      <c r="BO47" s="70">
        <f t="shared" si="23"/>
        <v>1</v>
      </c>
      <c r="BP47" s="70">
        <f t="shared" si="24"/>
        <v>1</v>
      </c>
      <c r="BQ47" s="70">
        <f t="shared" si="25"/>
        <v>1</v>
      </c>
      <c r="BR47" s="70">
        <f ca="1">IF(Thresholds!$C$8="Minimum",IF(OFFSET(BC47,0,$BR$1)&gt;=Thresholds!$D$8,1,0),IF(Thresholds!$C$8="Maximum",IF(OFFSET(BC47,0,$BR$1)&lt;=Thresholds!$D$8,1,0),1))</f>
        <v>0</v>
      </c>
      <c r="BS47" s="70">
        <f t="shared" si="26"/>
        <v>0</v>
      </c>
      <c r="BT47" s="70">
        <f t="shared" si="27"/>
        <v>1</v>
      </c>
      <c r="BU47" s="70">
        <f t="shared" si="28"/>
        <v>1</v>
      </c>
      <c r="BV47" s="70">
        <f t="shared" si="29"/>
        <v>1</v>
      </c>
      <c r="BW47" s="70">
        <f t="shared" si="30"/>
        <v>1</v>
      </c>
      <c r="BX47" s="70">
        <f t="shared" si="31"/>
        <v>1</v>
      </c>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29.1" customHeight="1">
      <c r="A48" s="170" t="b">
        <v>1</v>
      </c>
      <c r="B48" s="16"/>
      <c r="C48" s="180" t="str" cm="1">
        <f t="array" aca="1" ref="C48" ca="1">_xlfn.CONCAT(R48,IF(_xlfn.NUMBERVALUE(_xlfn.TEXTJOIN("",TRUE,IF(ISNUMBER(--MID(D48,ROW(INDIRECT("1:"&amp;LEN(D48))),1)),MID(D48,ROW(INDIRECT("1:"&amp;LEN(D48))),1),"")))&gt;=10,_xlfn.TEXTJOIN("",TRUE,IF(ISNUMBER(--MID(D48,ROW(INDIRECT("1:"&amp;LEN(D48))),1)),MID(D48,ROW(INDIRECT("1:"&amp;LEN(D48))),1),"")),_xlfn.CONCAT("0",_xlfn.TEXTJOIN("",TRUE,IF(ISNUMBER(--MID(D48,ROW(INDIRECT("1:"&amp;LEN(D48))),1)),MID(D48,ROW(INDIRECT("1:"&amp;LEN(D48))),1),"")))))</f>
        <v>Cotswold: Cirencester22</v>
      </c>
      <c r="D48" s="228" t="s">
        <v>96</v>
      </c>
      <c r="E48" s="108" t="s">
        <v>493</v>
      </c>
      <c r="F48" s="108" t="s">
        <v>15</v>
      </c>
      <c r="G48" s="108" t="s">
        <v>494</v>
      </c>
      <c r="H48" s="108" t="s">
        <v>495</v>
      </c>
      <c r="I48" s="108" t="s">
        <v>433</v>
      </c>
      <c r="J48" s="108"/>
      <c r="K48" s="108" t="s">
        <v>453</v>
      </c>
      <c r="L48" s="56" t="s">
        <v>435</v>
      </c>
      <c r="M48" s="48" t="s">
        <v>448</v>
      </c>
      <c r="N48" s="48" t="s">
        <v>496</v>
      </c>
      <c r="O48" s="48" t="s">
        <v>438</v>
      </c>
      <c r="P48" s="48" t="s">
        <v>123</v>
      </c>
      <c r="Q48" s="48" t="s">
        <v>439</v>
      </c>
      <c r="R48" s="49" t="s">
        <v>124</v>
      </c>
      <c r="S48" s="48"/>
      <c r="T48" s="48"/>
      <c r="U48" s="50"/>
      <c r="V48" s="48"/>
      <c r="W48" s="40" t="b">
        <v>0</v>
      </c>
      <c r="X48" s="40" t="b">
        <v>0</v>
      </c>
      <c r="Y48" s="40" t="b">
        <v>0</v>
      </c>
      <c r="Z48" s="31"/>
      <c r="AA48" s="32"/>
      <c r="AB48" s="32"/>
      <c r="AC48" s="32"/>
      <c r="AD48" s="32"/>
      <c r="AE48" s="31"/>
      <c r="AF48" s="33"/>
      <c r="AG48" s="33"/>
      <c r="AH48" s="33"/>
      <c r="AI48" s="33"/>
      <c r="AJ48" s="177">
        <v>250000</v>
      </c>
      <c r="AK48" s="172" t="s">
        <v>64</v>
      </c>
      <c r="AL48" s="31" t="s">
        <v>443</v>
      </c>
      <c r="AM48" s="37" t="s">
        <v>442</v>
      </c>
      <c r="AN48" s="37" t="s">
        <v>443</v>
      </c>
      <c r="AO48" s="37" t="s">
        <v>442</v>
      </c>
      <c r="AP48" s="37" t="s">
        <v>441</v>
      </c>
      <c r="AQ48" s="95" t="s">
        <v>443</v>
      </c>
      <c r="AR48" s="94" t="s">
        <v>443</v>
      </c>
      <c r="AS48" s="94" t="s">
        <v>443</v>
      </c>
      <c r="AT48" s="94" t="s">
        <v>441</v>
      </c>
      <c r="AU48" s="94" t="s">
        <v>441</v>
      </c>
      <c r="AV48" s="96" t="s">
        <v>442</v>
      </c>
      <c r="AW48" s="36"/>
      <c r="AX48" s="111"/>
      <c r="AY48" s="145" t="b">
        <v>0</v>
      </c>
      <c r="AZ48" s="139" t="b">
        <v>0</v>
      </c>
      <c r="BA48" s="137" t="b">
        <v>1</v>
      </c>
      <c r="BB48" s="141" t="s">
        <v>433</v>
      </c>
      <c r="BC48" s="147" t="b">
        <v>1</v>
      </c>
      <c r="BD48" s="72">
        <f t="shared" si="12"/>
        <v>2</v>
      </c>
      <c r="BE48" s="72">
        <f t="shared" si="13"/>
        <v>2</v>
      </c>
      <c r="BF48" s="72">
        <f t="shared" si="14"/>
        <v>0</v>
      </c>
      <c r="BG48" s="72">
        <f t="shared" si="15"/>
        <v>0</v>
      </c>
      <c r="BH48" s="72">
        <f t="shared" si="16"/>
        <v>0</v>
      </c>
      <c r="BI48" s="72">
        <f t="shared" si="17"/>
        <v>0</v>
      </c>
      <c r="BJ48" s="70">
        <f t="shared" si="18"/>
        <v>4</v>
      </c>
      <c r="BK48" s="70">
        <f t="shared" si="19"/>
        <v>4</v>
      </c>
      <c r="BL48" s="70">
        <f t="shared" si="20"/>
        <v>0</v>
      </c>
      <c r="BM48" s="70">
        <f t="shared" ca="1" si="21"/>
        <v>0</v>
      </c>
      <c r="BN48" s="70">
        <f t="shared" si="22"/>
        <v>1</v>
      </c>
      <c r="BO48" s="70">
        <f t="shared" si="23"/>
        <v>1</v>
      </c>
      <c r="BP48" s="70">
        <f t="shared" si="24"/>
        <v>1</v>
      </c>
      <c r="BQ48" s="70">
        <f t="shared" si="25"/>
        <v>1</v>
      </c>
      <c r="BR48" s="70">
        <f ca="1">IF(Thresholds!$C$8="Minimum",IF(OFFSET(BC48,0,$BR$1)&gt;=Thresholds!$D$8,1,0),IF(Thresholds!$C$8="Maximum",IF(OFFSET(BC48,0,$BR$1)&lt;=Thresholds!$D$8,1,0),1))</f>
        <v>0</v>
      </c>
      <c r="BS48" s="70">
        <f t="shared" si="26"/>
        <v>1</v>
      </c>
      <c r="BT48" s="70">
        <f t="shared" si="27"/>
        <v>1</v>
      </c>
      <c r="BU48" s="70">
        <f t="shared" si="28"/>
        <v>1</v>
      </c>
      <c r="BV48" s="70">
        <f t="shared" si="29"/>
        <v>1</v>
      </c>
      <c r="BW48" s="70">
        <f t="shared" si="30"/>
        <v>1</v>
      </c>
      <c r="BX48" s="70">
        <f t="shared" si="31"/>
        <v>1</v>
      </c>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29.1" customHeight="1">
      <c r="A49" s="170" t="b">
        <v>1</v>
      </c>
      <c r="B49" s="16"/>
      <c r="C49" s="180" t="str" cm="1">
        <f t="array" aca="1" ref="C49" ca="1">_xlfn.CONCAT(R49,IF(_xlfn.NUMBERVALUE(_xlfn.TEXTJOIN("",TRUE,IF(ISNUMBER(--MID(D49,ROW(INDIRECT("1:"&amp;LEN(D49))),1)),MID(D49,ROW(INDIRECT("1:"&amp;LEN(D49))),1),"")))&gt;=10,_xlfn.TEXTJOIN("",TRUE,IF(ISNUMBER(--MID(D49,ROW(INDIRECT("1:"&amp;LEN(D49))),1)),MID(D49,ROW(INDIRECT("1:"&amp;LEN(D49))),1),"")),_xlfn.CONCAT("0",_xlfn.TEXTJOIN("",TRUE,IF(ISNUMBER(--MID(D49,ROW(INDIRECT("1:"&amp;LEN(D49))),1)),MID(D49,ROW(INDIRECT("1:"&amp;LEN(D49))),1),"")))))</f>
        <v>Cotswold: Cirencester23</v>
      </c>
      <c r="D49" s="229" t="s">
        <v>100</v>
      </c>
      <c r="E49" s="230" t="s">
        <v>101</v>
      </c>
      <c r="F49" s="230" t="s">
        <v>15</v>
      </c>
      <c r="G49" s="230" t="s">
        <v>102</v>
      </c>
      <c r="H49" s="230" t="s">
        <v>495</v>
      </c>
      <c r="I49" s="230" t="s">
        <v>433</v>
      </c>
      <c r="J49" s="230"/>
      <c r="K49" s="230" t="s">
        <v>434</v>
      </c>
      <c r="L49" s="232" t="s">
        <v>435</v>
      </c>
      <c r="M49" s="233" t="s">
        <v>448</v>
      </c>
      <c r="N49" s="233" t="s">
        <v>497</v>
      </c>
      <c r="O49" s="233" t="s">
        <v>438</v>
      </c>
      <c r="P49" s="233" t="s">
        <v>123</v>
      </c>
      <c r="Q49" s="233" t="s">
        <v>469</v>
      </c>
      <c r="R49" s="234" t="s">
        <v>124</v>
      </c>
      <c r="S49" s="48"/>
      <c r="T49" s="48"/>
      <c r="U49" s="50"/>
      <c r="V49" s="48"/>
      <c r="W49" s="40" t="b">
        <v>0</v>
      </c>
      <c r="X49" s="40" t="b">
        <v>0</v>
      </c>
      <c r="Y49" s="40" t="b">
        <v>0</v>
      </c>
      <c r="Z49" s="31"/>
      <c r="AA49" s="32"/>
      <c r="AB49" s="32"/>
      <c r="AC49" s="32"/>
      <c r="AD49" s="32"/>
      <c r="AE49" s="31"/>
      <c r="AF49" s="33"/>
      <c r="AG49" s="33"/>
      <c r="AH49" s="33"/>
      <c r="AI49" s="33"/>
      <c r="AJ49" s="177">
        <v>1400000</v>
      </c>
      <c r="AK49" s="172" t="s">
        <v>17</v>
      </c>
      <c r="AL49" s="31" t="s">
        <v>443</v>
      </c>
      <c r="AM49" s="37" t="s">
        <v>442</v>
      </c>
      <c r="AN49" s="37" t="s">
        <v>443</v>
      </c>
      <c r="AO49" s="37" t="s">
        <v>442</v>
      </c>
      <c r="AP49" s="37" t="s">
        <v>441</v>
      </c>
      <c r="AQ49" s="95" t="s">
        <v>441</v>
      </c>
      <c r="AR49" s="94" t="s">
        <v>443</v>
      </c>
      <c r="AS49" s="94" t="s">
        <v>443</v>
      </c>
      <c r="AT49" s="94" t="s">
        <v>441</v>
      </c>
      <c r="AU49" s="94" t="s">
        <v>441</v>
      </c>
      <c r="AV49" s="96" t="s">
        <v>442</v>
      </c>
      <c r="AW49" s="36"/>
      <c r="AX49" s="111"/>
      <c r="AY49" s="145" t="b">
        <v>0</v>
      </c>
      <c r="AZ49" s="139" t="b">
        <v>0</v>
      </c>
      <c r="BA49" s="137" t="b">
        <v>1</v>
      </c>
      <c r="BB49" s="141" t="s">
        <v>437</v>
      </c>
      <c r="BC49" s="147" t="b">
        <v>1</v>
      </c>
      <c r="BD49" s="72">
        <f t="shared" si="12"/>
        <v>2</v>
      </c>
      <c r="BE49" s="72">
        <f t="shared" si="13"/>
        <v>2</v>
      </c>
      <c r="BF49" s="72">
        <f t="shared" si="14"/>
        <v>0</v>
      </c>
      <c r="BG49" s="72">
        <f t="shared" si="15"/>
        <v>0</v>
      </c>
      <c r="BH49" s="72">
        <f t="shared" si="16"/>
        <v>0</v>
      </c>
      <c r="BI49" s="72">
        <f t="shared" si="17"/>
        <v>0</v>
      </c>
      <c r="BJ49" s="70">
        <f t="shared" si="18"/>
        <v>4</v>
      </c>
      <c r="BK49" s="70">
        <f t="shared" si="19"/>
        <v>4</v>
      </c>
      <c r="BL49" s="70">
        <f t="shared" si="20"/>
        <v>0</v>
      </c>
      <c r="BM49" s="70">
        <f t="shared" ca="1" si="21"/>
        <v>0</v>
      </c>
      <c r="BN49" s="70">
        <f t="shared" si="22"/>
        <v>1</v>
      </c>
      <c r="BO49" s="70">
        <f t="shared" si="23"/>
        <v>1</v>
      </c>
      <c r="BP49" s="70">
        <f t="shared" si="24"/>
        <v>1</v>
      </c>
      <c r="BQ49" s="70">
        <f t="shared" si="25"/>
        <v>1</v>
      </c>
      <c r="BR49" s="70">
        <f ca="1">IF(Thresholds!$C$8="Minimum",IF(OFFSET(BC49,0,$BR$1)&gt;=Thresholds!$D$8,1,0),IF(Thresholds!$C$8="Maximum",IF(OFFSET(BC49,0,$BR$1)&lt;=Thresholds!$D$8,1,0),1))</f>
        <v>0</v>
      </c>
      <c r="BS49" s="70">
        <f t="shared" si="26"/>
        <v>1</v>
      </c>
      <c r="BT49" s="70">
        <f t="shared" si="27"/>
        <v>1</v>
      </c>
      <c r="BU49" s="70">
        <f t="shared" si="28"/>
        <v>1</v>
      </c>
      <c r="BV49" s="70">
        <f t="shared" si="29"/>
        <v>1</v>
      </c>
      <c r="BW49" s="70">
        <f t="shared" si="30"/>
        <v>1</v>
      </c>
      <c r="BX49" s="70">
        <f t="shared" si="31"/>
        <v>1</v>
      </c>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29.1" customHeight="1">
      <c r="A50" s="170" t="b">
        <v>1</v>
      </c>
      <c r="B50" s="16"/>
      <c r="C50" s="180" t="str" cm="1">
        <f t="array" aca="1" ref="C50" ca="1">_xlfn.CONCAT(R50,IF(_xlfn.NUMBERVALUE(_xlfn.TEXTJOIN("",TRUE,IF(ISNUMBER(--MID(D50,ROW(INDIRECT("1:"&amp;LEN(D50))),1)),MID(D50,ROW(INDIRECT("1:"&amp;LEN(D50))),1),"")))&gt;=10,_xlfn.TEXTJOIN("",TRUE,IF(ISNUMBER(--MID(D50,ROW(INDIRECT("1:"&amp;LEN(D50))),1)),MID(D50,ROW(INDIRECT("1:"&amp;LEN(D50))),1),"")),_xlfn.CONCAT("0",_xlfn.TEXTJOIN("",TRUE,IF(ISNUMBER(--MID(D50,ROW(INDIRECT("1:"&amp;LEN(D50))),1)),MID(D50,ROW(INDIRECT("1:"&amp;LEN(D50))),1),"")))))</f>
        <v>Cotswold: Cirencester24</v>
      </c>
      <c r="D50" s="229" t="s">
        <v>103</v>
      </c>
      <c r="E50" s="230" t="s">
        <v>104</v>
      </c>
      <c r="F50" s="230" t="s">
        <v>15</v>
      </c>
      <c r="G50" s="230" t="s">
        <v>105</v>
      </c>
      <c r="H50" s="230" t="s">
        <v>498</v>
      </c>
      <c r="I50" s="230" t="s">
        <v>455</v>
      </c>
      <c r="J50" s="230"/>
      <c r="K50" s="230" t="s">
        <v>434</v>
      </c>
      <c r="L50" s="232" t="s">
        <v>456</v>
      </c>
      <c r="M50" s="233" t="s">
        <v>478</v>
      </c>
      <c r="N50" s="233" t="s">
        <v>437</v>
      </c>
      <c r="O50" s="233" t="s">
        <v>438</v>
      </c>
      <c r="P50" s="233" t="s">
        <v>459</v>
      </c>
      <c r="Q50" s="233" t="s">
        <v>460</v>
      </c>
      <c r="R50" s="234" t="s">
        <v>124</v>
      </c>
      <c r="S50" s="48"/>
      <c r="T50" s="48"/>
      <c r="U50" s="50"/>
      <c r="V50" s="48"/>
      <c r="W50" s="40" t="b">
        <v>0</v>
      </c>
      <c r="X50" s="40" t="b">
        <v>0</v>
      </c>
      <c r="Y50" s="40" t="b">
        <v>0</v>
      </c>
      <c r="Z50" s="31"/>
      <c r="AA50" s="32"/>
      <c r="AB50" s="32"/>
      <c r="AC50" s="32"/>
      <c r="AD50" s="32"/>
      <c r="AE50" s="31"/>
      <c r="AF50" s="33"/>
      <c r="AG50" s="33"/>
      <c r="AH50" s="33"/>
      <c r="AI50" s="33"/>
      <c r="AJ50" s="177">
        <v>0</v>
      </c>
      <c r="AK50" s="172" t="s">
        <v>17</v>
      </c>
      <c r="AL50" s="31" t="s">
        <v>442</v>
      </c>
      <c r="AM50" s="37" t="s">
        <v>442</v>
      </c>
      <c r="AN50" s="37" t="s">
        <v>442</v>
      </c>
      <c r="AO50" s="37" t="s">
        <v>443</v>
      </c>
      <c r="AP50" s="37" t="s">
        <v>441</v>
      </c>
      <c r="AQ50" s="95" t="s">
        <v>442</v>
      </c>
      <c r="AR50" s="94" t="s">
        <v>442</v>
      </c>
      <c r="AS50" s="94" t="s">
        <v>442</v>
      </c>
      <c r="AT50" s="94" t="s">
        <v>442</v>
      </c>
      <c r="AU50" s="94" t="s">
        <v>442</v>
      </c>
      <c r="AV50" s="96" t="s">
        <v>442</v>
      </c>
      <c r="AW50" s="36"/>
      <c r="AX50" s="111"/>
      <c r="AY50" s="145" t="b">
        <v>1</v>
      </c>
      <c r="AZ50" s="139" t="b">
        <v>0</v>
      </c>
      <c r="BA50" s="137" t="b">
        <v>0</v>
      </c>
      <c r="BB50" s="141" t="s">
        <v>437</v>
      </c>
      <c r="BC50" s="147" t="b">
        <v>1</v>
      </c>
      <c r="BD50" s="72">
        <f t="shared" si="12"/>
        <v>3</v>
      </c>
      <c r="BE50" s="72">
        <f t="shared" si="13"/>
        <v>1</v>
      </c>
      <c r="BF50" s="72">
        <f t="shared" si="14"/>
        <v>0</v>
      </c>
      <c r="BG50" s="72">
        <f t="shared" si="15"/>
        <v>0</v>
      </c>
      <c r="BH50" s="72">
        <f t="shared" si="16"/>
        <v>0</v>
      </c>
      <c r="BI50" s="72">
        <f t="shared" si="17"/>
        <v>0</v>
      </c>
      <c r="BJ50" s="70">
        <f t="shared" si="18"/>
        <v>4</v>
      </c>
      <c r="BK50" s="70">
        <f t="shared" si="19"/>
        <v>4</v>
      </c>
      <c r="BL50" s="70">
        <f t="shared" si="20"/>
        <v>0</v>
      </c>
      <c r="BM50" s="70">
        <f t="shared" ca="1" si="21"/>
        <v>0</v>
      </c>
      <c r="BN50" s="70">
        <f t="shared" si="22"/>
        <v>1</v>
      </c>
      <c r="BO50" s="70">
        <f t="shared" si="23"/>
        <v>1</v>
      </c>
      <c r="BP50" s="70">
        <f t="shared" si="24"/>
        <v>1</v>
      </c>
      <c r="BQ50" s="70">
        <f t="shared" si="25"/>
        <v>1</v>
      </c>
      <c r="BR50" s="70">
        <f ca="1">IF(Thresholds!$C$8="Minimum",IF(OFFSET(BC50,0,$BR$1)&gt;=Thresholds!$D$8,1,0),IF(Thresholds!$C$8="Maximum",IF(OFFSET(BC50,0,$BR$1)&lt;=Thresholds!$D$8,1,0),1))</f>
        <v>0</v>
      </c>
      <c r="BS50" s="70">
        <f t="shared" si="26"/>
        <v>1</v>
      </c>
      <c r="BT50" s="70">
        <f t="shared" si="27"/>
        <v>1</v>
      </c>
      <c r="BU50" s="70">
        <f t="shared" si="28"/>
        <v>1</v>
      </c>
      <c r="BV50" s="70">
        <f t="shared" si="29"/>
        <v>1</v>
      </c>
      <c r="BW50" s="70">
        <f t="shared" si="30"/>
        <v>1</v>
      </c>
      <c r="BX50" s="70">
        <f t="shared" si="31"/>
        <v>1</v>
      </c>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29.1" customHeight="1">
      <c r="A51" s="170" t="b">
        <v>1</v>
      </c>
      <c r="B51" s="16"/>
      <c r="C51" s="180" t="str" cm="1">
        <f t="array" aca="1" ref="C51" ca="1">_xlfn.CONCAT(R51,IF(_xlfn.NUMBERVALUE(_xlfn.TEXTJOIN("",TRUE,IF(ISNUMBER(--MID(D51,ROW(INDIRECT("1:"&amp;LEN(D51))),1)),MID(D51,ROW(INDIRECT("1:"&amp;LEN(D51))),1),"")))&gt;=10,_xlfn.TEXTJOIN("",TRUE,IF(ISNUMBER(--MID(D51,ROW(INDIRECT("1:"&amp;LEN(D51))),1)),MID(D51,ROW(INDIRECT("1:"&amp;LEN(D51))),1),"")),_xlfn.CONCAT("0",_xlfn.TEXTJOIN("",TRUE,IF(ISNUMBER(--MID(D51,ROW(INDIRECT("1:"&amp;LEN(D51))),1)),MID(D51,ROW(INDIRECT("1:"&amp;LEN(D51))),1),"")))))</f>
        <v>Cotswold: Cirencester25</v>
      </c>
      <c r="D51" s="229" t="s">
        <v>106</v>
      </c>
      <c r="E51" s="230" t="s">
        <v>107</v>
      </c>
      <c r="F51" s="230" t="s">
        <v>15</v>
      </c>
      <c r="G51" s="230" t="s">
        <v>108</v>
      </c>
      <c r="H51" s="230" t="s">
        <v>499</v>
      </c>
      <c r="I51" s="230" t="s">
        <v>433</v>
      </c>
      <c r="J51" s="230"/>
      <c r="K51" s="230" t="s">
        <v>434</v>
      </c>
      <c r="L51" s="232" t="s">
        <v>447</v>
      </c>
      <c r="M51" s="233" t="s">
        <v>448</v>
      </c>
      <c r="N51" s="233" t="s">
        <v>500</v>
      </c>
      <c r="O51" s="233" t="s">
        <v>438</v>
      </c>
      <c r="P51" s="233" t="s">
        <v>123</v>
      </c>
      <c r="Q51" s="233" t="s">
        <v>450</v>
      </c>
      <c r="R51" s="234" t="s">
        <v>124</v>
      </c>
      <c r="S51" s="48"/>
      <c r="T51" s="48"/>
      <c r="U51" s="50"/>
      <c r="V51" s="48"/>
      <c r="W51" s="40" t="b">
        <v>0</v>
      </c>
      <c r="X51" s="40" t="b">
        <v>0</v>
      </c>
      <c r="Y51" s="40" t="b">
        <v>0</v>
      </c>
      <c r="Z51" s="31"/>
      <c r="AA51" s="32"/>
      <c r="AB51" s="32"/>
      <c r="AC51" s="32"/>
      <c r="AD51" s="32"/>
      <c r="AE51" s="31"/>
      <c r="AF51" s="33"/>
      <c r="AG51" s="33"/>
      <c r="AH51" s="33"/>
      <c r="AI51" s="33"/>
      <c r="AJ51" s="177">
        <v>200000</v>
      </c>
      <c r="AK51" s="172" t="s">
        <v>17</v>
      </c>
      <c r="AL51" s="31" t="s">
        <v>441</v>
      </c>
      <c r="AM51" s="37" t="s">
        <v>444</v>
      </c>
      <c r="AN51" s="37" t="s">
        <v>444</v>
      </c>
      <c r="AO51" s="37" t="s">
        <v>443</v>
      </c>
      <c r="AP51" s="37" t="s">
        <v>444</v>
      </c>
      <c r="AQ51" s="95" t="s">
        <v>443</v>
      </c>
      <c r="AR51" s="94" t="s">
        <v>441</v>
      </c>
      <c r="AS51" s="94" t="s">
        <v>441</v>
      </c>
      <c r="AT51" s="94" t="s">
        <v>441</v>
      </c>
      <c r="AU51" s="94" t="s">
        <v>444</v>
      </c>
      <c r="AV51" s="96" t="s">
        <v>444</v>
      </c>
      <c r="AW51" s="36"/>
      <c r="AX51" s="111" t="s">
        <v>501</v>
      </c>
      <c r="AY51" s="145" t="b">
        <v>0</v>
      </c>
      <c r="AZ51" s="139" t="b">
        <v>0</v>
      </c>
      <c r="BA51" s="137" t="b">
        <v>0</v>
      </c>
      <c r="BB51" s="141" t="s">
        <v>433</v>
      </c>
      <c r="BC51" s="147" t="b">
        <v>1</v>
      </c>
      <c r="BD51" s="72">
        <f t="shared" si="12"/>
        <v>0</v>
      </c>
      <c r="BE51" s="72">
        <f t="shared" si="13"/>
        <v>1</v>
      </c>
      <c r="BF51" s="72">
        <f t="shared" si="14"/>
        <v>1</v>
      </c>
      <c r="BG51" s="72">
        <f t="shared" si="15"/>
        <v>2</v>
      </c>
      <c r="BH51" s="72">
        <f t="shared" si="16"/>
        <v>0</v>
      </c>
      <c r="BI51" s="72">
        <f t="shared" si="17"/>
        <v>0</v>
      </c>
      <c r="BJ51" s="70">
        <f t="shared" si="18"/>
        <v>1</v>
      </c>
      <c r="BK51" s="70">
        <f t="shared" si="19"/>
        <v>2</v>
      </c>
      <c r="BL51" s="70">
        <f t="shared" si="20"/>
        <v>2</v>
      </c>
      <c r="BM51" s="70">
        <f t="shared" ca="1" si="21"/>
        <v>0</v>
      </c>
      <c r="BN51" s="70">
        <f t="shared" si="22"/>
        <v>1</v>
      </c>
      <c r="BO51" s="70">
        <f t="shared" si="23"/>
        <v>1</v>
      </c>
      <c r="BP51" s="70">
        <f t="shared" si="24"/>
        <v>1</v>
      </c>
      <c r="BQ51" s="70">
        <f t="shared" si="25"/>
        <v>1</v>
      </c>
      <c r="BR51" s="70">
        <f ca="1">IF(Thresholds!$C$8="Minimum",IF(OFFSET(BC51,0,$BR$1)&gt;=Thresholds!$D$8,1,0),IF(Thresholds!$C$8="Maximum",IF(OFFSET(BC51,0,$BR$1)&lt;=Thresholds!$D$8,1,0),1))</f>
        <v>0</v>
      </c>
      <c r="BS51" s="70">
        <f t="shared" si="26"/>
        <v>1</v>
      </c>
      <c r="BT51" s="70">
        <f t="shared" si="27"/>
        <v>1</v>
      </c>
      <c r="BU51" s="70">
        <f t="shared" si="28"/>
        <v>1</v>
      </c>
      <c r="BV51" s="70">
        <f t="shared" si="29"/>
        <v>1</v>
      </c>
      <c r="BW51" s="70">
        <f t="shared" si="30"/>
        <v>0</v>
      </c>
      <c r="BX51" s="70">
        <f t="shared" si="31"/>
        <v>0</v>
      </c>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29.1" customHeight="1">
      <c r="A52" s="170" t="b">
        <v>1</v>
      </c>
      <c r="B52" s="16"/>
      <c r="C52" s="180" t="str" cm="1">
        <f t="array" aca="1" ref="C52" ca="1">_xlfn.CONCAT(R52,IF(_xlfn.NUMBERVALUE(_xlfn.TEXTJOIN("",TRUE,IF(ISNUMBER(--MID(D52,ROW(INDIRECT("1:"&amp;LEN(D52))),1)),MID(D52,ROW(INDIRECT("1:"&amp;LEN(D52))),1),"")))&gt;=10,_xlfn.TEXTJOIN("",TRUE,IF(ISNUMBER(--MID(D52,ROW(INDIRECT("1:"&amp;LEN(D52))),1)),MID(D52,ROW(INDIRECT("1:"&amp;LEN(D52))),1),"")),_xlfn.CONCAT("0",_xlfn.TEXTJOIN("",TRUE,IF(ISNUMBER(--MID(D52,ROW(INDIRECT("1:"&amp;LEN(D52))),1)),MID(D52,ROW(INDIRECT("1:"&amp;LEN(D52))),1),"")))))</f>
        <v>Cotswold: Cirencester26</v>
      </c>
      <c r="D52" s="229" t="s">
        <v>109</v>
      </c>
      <c r="E52" s="230" t="s">
        <v>110</v>
      </c>
      <c r="F52" s="230" t="s">
        <v>15</v>
      </c>
      <c r="G52" s="230" t="s">
        <v>111</v>
      </c>
      <c r="H52" s="230" t="s">
        <v>499</v>
      </c>
      <c r="I52" s="230" t="s">
        <v>433</v>
      </c>
      <c r="J52" s="230"/>
      <c r="K52" s="230" t="s">
        <v>434</v>
      </c>
      <c r="L52" s="232" t="s">
        <v>447</v>
      </c>
      <c r="M52" s="233" t="s">
        <v>448</v>
      </c>
      <c r="N52" s="233" t="s">
        <v>500</v>
      </c>
      <c r="O52" s="233" t="s">
        <v>438</v>
      </c>
      <c r="P52" s="233" t="s">
        <v>123</v>
      </c>
      <c r="Q52" s="233" t="s">
        <v>450</v>
      </c>
      <c r="R52" s="234" t="s">
        <v>124</v>
      </c>
      <c r="S52" s="48"/>
      <c r="T52" s="48"/>
      <c r="U52" s="50"/>
      <c r="V52" s="48"/>
      <c r="W52" s="40" t="b">
        <v>0</v>
      </c>
      <c r="X52" s="40" t="b">
        <v>0</v>
      </c>
      <c r="Y52" s="40" t="b">
        <v>0</v>
      </c>
      <c r="Z52" s="31"/>
      <c r="AA52" s="32"/>
      <c r="AB52" s="32"/>
      <c r="AC52" s="32"/>
      <c r="AD52" s="32"/>
      <c r="AE52" s="31"/>
      <c r="AF52" s="33"/>
      <c r="AG52" s="33"/>
      <c r="AH52" s="33"/>
      <c r="AI52" s="33"/>
      <c r="AJ52" s="177">
        <v>250000</v>
      </c>
      <c r="AK52" s="172" t="s">
        <v>17</v>
      </c>
      <c r="AL52" s="31" t="s">
        <v>441</v>
      </c>
      <c r="AM52" s="37" t="s">
        <v>444</v>
      </c>
      <c r="AN52" s="37" t="s">
        <v>444</v>
      </c>
      <c r="AO52" s="37" t="s">
        <v>443</v>
      </c>
      <c r="AP52" s="37" t="s">
        <v>444</v>
      </c>
      <c r="AQ52" s="95" t="s">
        <v>443</v>
      </c>
      <c r="AR52" s="94" t="s">
        <v>441</v>
      </c>
      <c r="AS52" s="94" t="s">
        <v>441</v>
      </c>
      <c r="AT52" s="94" t="s">
        <v>441</v>
      </c>
      <c r="AU52" s="94" t="s">
        <v>444</v>
      </c>
      <c r="AV52" s="96" t="s">
        <v>444</v>
      </c>
      <c r="AW52" s="36"/>
      <c r="AX52" s="111" t="s">
        <v>501</v>
      </c>
      <c r="AY52" s="145" t="b">
        <v>0</v>
      </c>
      <c r="AZ52" s="139" t="b">
        <v>0</v>
      </c>
      <c r="BA52" s="137" t="b">
        <v>0</v>
      </c>
      <c r="BB52" s="141" t="s">
        <v>433</v>
      </c>
      <c r="BC52" s="147" t="b">
        <v>1</v>
      </c>
      <c r="BD52" s="72">
        <f t="shared" si="12"/>
        <v>0</v>
      </c>
      <c r="BE52" s="72">
        <f t="shared" si="13"/>
        <v>1</v>
      </c>
      <c r="BF52" s="72">
        <f t="shared" si="14"/>
        <v>1</v>
      </c>
      <c r="BG52" s="72">
        <f t="shared" si="15"/>
        <v>2</v>
      </c>
      <c r="BH52" s="72">
        <f t="shared" si="16"/>
        <v>0</v>
      </c>
      <c r="BI52" s="72">
        <f t="shared" si="17"/>
        <v>0</v>
      </c>
      <c r="BJ52" s="70">
        <f t="shared" si="18"/>
        <v>1</v>
      </c>
      <c r="BK52" s="70">
        <f t="shared" si="19"/>
        <v>2</v>
      </c>
      <c r="BL52" s="70">
        <f t="shared" si="20"/>
        <v>2</v>
      </c>
      <c r="BM52" s="70">
        <f t="shared" ca="1" si="21"/>
        <v>0</v>
      </c>
      <c r="BN52" s="70">
        <f t="shared" si="22"/>
        <v>1</v>
      </c>
      <c r="BO52" s="70">
        <f t="shared" si="23"/>
        <v>1</v>
      </c>
      <c r="BP52" s="70">
        <f t="shared" si="24"/>
        <v>1</v>
      </c>
      <c r="BQ52" s="70">
        <f t="shared" si="25"/>
        <v>1</v>
      </c>
      <c r="BR52" s="70">
        <f ca="1">IF(Thresholds!$C$8="Minimum",IF(OFFSET(BC52,0,$BR$1)&gt;=Thresholds!$D$8,1,0),IF(Thresholds!$C$8="Maximum",IF(OFFSET(BC52,0,$BR$1)&lt;=Thresholds!$D$8,1,0),1))</f>
        <v>0</v>
      </c>
      <c r="BS52" s="70">
        <f t="shared" si="26"/>
        <v>1</v>
      </c>
      <c r="BT52" s="70">
        <f t="shared" si="27"/>
        <v>1</v>
      </c>
      <c r="BU52" s="70">
        <f t="shared" si="28"/>
        <v>1</v>
      </c>
      <c r="BV52" s="70">
        <f t="shared" si="29"/>
        <v>1</v>
      </c>
      <c r="BW52" s="70">
        <f t="shared" si="30"/>
        <v>0</v>
      </c>
      <c r="BX52" s="70">
        <f t="shared" si="31"/>
        <v>0</v>
      </c>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29.1" customHeight="1">
      <c r="A53" s="170" t="b">
        <v>1</v>
      </c>
      <c r="B53" s="16"/>
      <c r="C53" s="180" t="str" cm="1">
        <f t="array" aca="1" ref="C53" ca="1">_xlfn.CONCAT(R53,IF(_xlfn.NUMBERVALUE(_xlfn.TEXTJOIN("",TRUE,IF(ISNUMBER(--MID(D53,ROW(INDIRECT("1:"&amp;LEN(D53))),1)),MID(D53,ROW(INDIRECT("1:"&amp;LEN(D53))),1),"")))&gt;=10,_xlfn.TEXTJOIN("",TRUE,IF(ISNUMBER(--MID(D53,ROW(INDIRECT("1:"&amp;LEN(D53))),1)),MID(D53,ROW(INDIRECT("1:"&amp;LEN(D53))),1),"")),_xlfn.CONCAT("0",_xlfn.TEXTJOIN("",TRUE,IF(ISNUMBER(--MID(D53,ROW(INDIRECT("1:"&amp;LEN(D53))),1)),MID(D53,ROW(INDIRECT("1:"&amp;LEN(D53))),1),"")))))</f>
        <v>Cotswold: Cirencester27</v>
      </c>
      <c r="D53" s="229" t="s">
        <v>112</v>
      </c>
      <c r="E53" s="230" t="s">
        <v>113</v>
      </c>
      <c r="F53" s="230" t="s">
        <v>15</v>
      </c>
      <c r="G53" s="230" t="s">
        <v>114</v>
      </c>
      <c r="H53" s="230" t="s">
        <v>499</v>
      </c>
      <c r="I53" s="230" t="s">
        <v>433</v>
      </c>
      <c r="J53" s="230"/>
      <c r="K53" s="230" t="s">
        <v>434</v>
      </c>
      <c r="L53" s="232" t="s">
        <v>447</v>
      </c>
      <c r="M53" s="233" t="s">
        <v>448</v>
      </c>
      <c r="N53" s="233" t="s">
        <v>502</v>
      </c>
      <c r="O53" s="233" t="s">
        <v>438</v>
      </c>
      <c r="P53" s="233" t="s">
        <v>123</v>
      </c>
      <c r="Q53" s="233" t="s">
        <v>450</v>
      </c>
      <c r="R53" s="234" t="s">
        <v>124</v>
      </c>
      <c r="S53" s="48"/>
      <c r="T53" s="48"/>
      <c r="U53" s="50"/>
      <c r="V53" s="48"/>
      <c r="W53" s="40" t="b">
        <v>0</v>
      </c>
      <c r="X53" s="40" t="b">
        <v>0</v>
      </c>
      <c r="Y53" s="40" t="b">
        <v>0</v>
      </c>
      <c r="Z53" s="31"/>
      <c r="AA53" s="32"/>
      <c r="AB53" s="32"/>
      <c r="AC53" s="32"/>
      <c r="AD53" s="32"/>
      <c r="AE53" s="31"/>
      <c r="AF53" s="33"/>
      <c r="AG53" s="33"/>
      <c r="AH53" s="33"/>
      <c r="AI53" s="33"/>
      <c r="AJ53" s="177">
        <v>250000</v>
      </c>
      <c r="AK53" s="172" t="s">
        <v>64</v>
      </c>
      <c r="AL53" s="31" t="s">
        <v>441</v>
      </c>
      <c r="AM53" s="37" t="s">
        <v>444</v>
      </c>
      <c r="AN53" s="37" t="s">
        <v>444</v>
      </c>
      <c r="AO53" s="37" t="s">
        <v>443</v>
      </c>
      <c r="AP53" s="37" t="s">
        <v>444</v>
      </c>
      <c r="AQ53" s="95" t="s">
        <v>443</v>
      </c>
      <c r="AR53" s="94" t="s">
        <v>441</v>
      </c>
      <c r="AS53" s="94" t="s">
        <v>441</v>
      </c>
      <c r="AT53" s="94" t="s">
        <v>441</v>
      </c>
      <c r="AU53" s="94" t="s">
        <v>444</v>
      </c>
      <c r="AV53" s="96" t="s">
        <v>444</v>
      </c>
      <c r="AW53" s="36"/>
      <c r="AX53" s="111" t="s">
        <v>501</v>
      </c>
      <c r="AY53" s="145" t="b">
        <v>0</v>
      </c>
      <c r="AZ53" s="139" t="b">
        <v>0</v>
      </c>
      <c r="BA53" s="137" t="b">
        <v>0</v>
      </c>
      <c r="BB53" s="141" t="s">
        <v>433</v>
      </c>
      <c r="BC53" s="147" t="b">
        <v>1</v>
      </c>
      <c r="BD53" s="72">
        <f t="shared" si="12"/>
        <v>0</v>
      </c>
      <c r="BE53" s="72">
        <f t="shared" si="13"/>
        <v>1</v>
      </c>
      <c r="BF53" s="72">
        <f t="shared" si="14"/>
        <v>1</v>
      </c>
      <c r="BG53" s="72">
        <f t="shared" si="15"/>
        <v>2</v>
      </c>
      <c r="BH53" s="72">
        <f t="shared" si="16"/>
        <v>0</v>
      </c>
      <c r="BI53" s="72">
        <f t="shared" si="17"/>
        <v>0</v>
      </c>
      <c r="BJ53" s="70">
        <f t="shared" si="18"/>
        <v>1</v>
      </c>
      <c r="BK53" s="70">
        <f t="shared" si="19"/>
        <v>2</v>
      </c>
      <c r="BL53" s="70">
        <f t="shared" si="20"/>
        <v>2</v>
      </c>
      <c r="BM53" s="70">
        <f t="shared" ca="1" si="21"/>
        <v>0</v>
      </c>
      <c r="BN53" s="70">
        <f t="shared" si="22"/>
        <v>1</v>
      </c>
      <c r="BO53" s="70">
        <f t="shared" si="23"/>
        <v>1</v>
      </c>
      <c r="BP53" s="70">
        <f t="shared" si="24"/>
        <v>1</v>
      </c>
      <c r="BQ53" s="70">
        <f t="shared" si="25"/>
        <v>1</v>
      </c>
      <c r="BR53" s="70">
        <f ca="1">IF(Thresholds!$C$8="Minimum",IF(OFFSET(BC53,0,$BR$1)&gt;=Thresholds!$D$8,1,0),IF(Thresholds!$C$8="Maximum",IF(OFFSET(BC53,0,$BR$1)&lt;=Thresholds!$D$8,1,0),1))</f>
        <v>0</v>
      </c>
      <c r="BS53" s="70">
        <f t="shared" si="26"/>
        <v>1</v>
      </c>
      <c r="BT53" s="70">
        <f t="shared" si="27"/>
        <v>1</v>
      </c>
      <c r="BU53" s="70">
        <f t="shared" si="28"/>
        <v>1</v>
      </c>
      <c r="BV53" s="70">
        <f t="shared" si="29"/>
        <v>1</v>
      </c>
      <c r="BW53" s="70">
        <f t="shared" si="30"/>
        <v>0</v>
      </c>
      <c r="BX53" s="70">
        <f t="shared" si="31"/>
        <v>0</v>
      </c>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29.1" customHeight="1">
      <c r="A54" s="170" t="b">
        <v>1</v>
      </c>
      <c r="B54" s="16"/>
      <c r="C54" s="180" t="str" cm="1">
        <f t="array" aca="1" ref="C54" ca="1">_xlfn.CONCAT(R54,IF(_xlfn.NUMBERVALUE(_xlfn.TEXTJOIN("",TRUE,IF(ISNUMBER(--MID(D54,ROW(INDIRECT("1:"&amp;LEN(D54))),1)),MID(D54,ROW(INDIRECT("1:"&amp;LEN(D54))),1),"")))&gt;=10,_xlfn.TEXTJOIN("",TRUE,IF(ISNUMBER(--MID(D54,ROW(INDIRECT("1:"&amp;LEN(D54))),1)),MID(D54,ROW(INDIRECT("1:"&amp;LEN(D54))),1),"")),_xlfn.CONCAT("0",_xlfn.TEXTJOIN("",TRUE,IF(ISNUMBER(--MID(D54,ROW(INDIRECT("1:"&amp;LEN(D54))),1)),MID(D54,ROW(INDIRECT("1:"&amp;LEN(D54))),1),"")))))</f>
        <v>Cotswold: Cirencester28</v>
      </c>
      <c r="D54" s="229" t="s">
        <v>115</v>
      </c>
      <c r="E54" s="230" t="s">
        <v>116</v>
      </c>
      <c r="F54" s="230" t="s">
        <v>117</v>
      </c>
      <c r="G54" s="230" t="s">
        <v>118</v>
      </c>
      <c r="H54" s="230" t="s">
        <v>503</v>
      </c>
      <c r="I54" s="230"/>
      <c r="J54" s="230"/>
      <c r="K54" s="230"/>
      <c r="L54" s="232" t="s">
        <v>435</v>
      </c>
      <c r="M54" s="233" t="s">
        <v>448</v>
      </c>
      <c r="N54" s="233"/>
      <c r="O54" s="233"/>
      <c r="P54" s="233"/>
      <c r="Q54" s="233"/>
      <c r="R54" s="234" t="s">
        <v>124</v>
      </c>
      <c r="S54" s="48"/>
      <c r="T54" s="48"/>
      <c r="U54" s="50"/>
      <c r="V54" s="48"/>
      <c r="W54" s="40" t="b">
        <v>0</v>
      </c>
      <c r="X54" s="40" t="b">
        <v>0</v>
      </c>
      <c r="Y54" s="40" t="b">
        <v>0</v>
      </c>
      <c r="Z54" s="31"/>
      <c r="AA54" s="32"/>
      <c r="AB54" s="32"/>
      <c r="AC54" s="32"/>
      <c r="AD54" s="32"/>
      <c r="AE54" s="31"/>
      <c r="AF54" s="33"/>
      <c r="AG54" s="33"/>
      <c r="AH54" s="33"/>
      <c r="AI54" s="33"/>
      <c r="AJ54" s="177">
        <v>400000</v>
      </c>
      <c r="AK54" s="172" t="s">
        <v>17</v>
      </c>
      <c r="AL54" s="31" t="s">
        <v>441</v>
      </c>
      <c r="AM54" s="37" t="s">
        <v>444</v>
      </c>
      <c r="AN54" s="37" t="s">
        <v>444</v>
      </c>
      <c r="AO54" s="37" t="s">
        <v>443</v>
      </c>
      <c r="AP54" s="37" t="s">
        <v>444</v>
      </c>
      <c r="AQ54" s="95" t="s">
        <v>443</v>
      </c>
      <c r="AR54" s="94" t="s">
        <v>441</v>
      </c>
      <c r="AS54" s="94" t="s">
        <v>441</v>
      </c>
      <c r="AT54" s="94" t="s">
        <v>441</v>
      </c>
      <c r="AU54" s="94" t="s">
        <v>444</v>
      </c>
      <c r="AV54" s="96" t="s">
        <v>444</v>
      </c>
      <c r="AW54" s="36"/>
      <c r="AX54" s="111" t="s">
        <v>501</v>
      </c>
      <c r="AY54" s="145" t="b">
        <v>0</v>
      </c>
      <c r="AZ54" s="139" t="b">
        <v>0</v>
      </c>
      <c r="BA54" s="137" t="b">
        <v>0</v>
      </c>
      <c r="BB54" s="141" t="s">
        <v>433</v>
      </c>
      <c r="BC54" s="147" t="b">
        <v>1</v>
      </c>
      <c r="BD54" s="72">
        <f t="shared" si="12"/>
        <v>0</v>
      </c>
      <c r="BE54" s="72">
        <f t="shared" si="13"/>
        <v>1</v>
      </c>
      <c r="BF54" s="72">
        <f t="shared" si="14"/>
        <v>1</v>
      </c>
      <c r="BG54" s="72">
        <f t="shared" si="15"/>
        <v>2</v>
      </c>
      <c r="BH54" s="72">
        <f t="shared" si="16"/>
        <v>0</v>
      </c>
      <c r="BI54" s="72">
        <f t="shared" si="17"/>
        <v>0</v>
      </c>
      <c r="BJ54" s="70">
        <f t="shared" si="18"/>
        <v>1</v>
      </c>
      <c r="BK54" s="70">
        <f t="shared" si="19"/>
        <v>2</v>
      </c>
      <c r="BL54" s="70">
        <f t="shared" si="20"/>
        <v>2</v>
      </c>
      <c r="BM54" s="70">
        <f t="shared" ca="1" si="21"/>
        <v>0</v>
      </c>
      <c r="BN54" s="70">
        <f t="shared" si="22"/>
        <v>1</v>
      </c>
      <c r="BO54" s="70">
        <f t="shared" si="23"/>
        <v>1</v>
      </c>
      <c r="BP54" s="70">
        <f t="shared" si="24"/>
        <v>1</v>
      </c>
      <c r="BQ54" s="70">
        <f t="shared" si="25"/>
        <v>1</v>
      </c>
      <c r="BR54" s="70">
        <f ca="1">IF(Thresholds!$C$8="Minimum",IF(OFFSET(BC54,0,$BR$1)&gt;=Thresholds!$D$8,1,0),IF(Thresholds!$C$8="Maximum",IF(OFFSET(BC54,0,$BR$1)&lt;=Thresholds!$D$8,1,0),1))</f>
        <v>0</v>
      </c>
      <c r="BS54" s="70">
        <f t="shared" si="26"/>
        <v>1</v>
      </c>
      <c r="BT54" s="70">
        <f t="shared" si="27"/>
        <v>1</v>
      </c>
      <c r="BU54" s="70">
        <f t="shared" si="28"/>
        <v>1</v>
      </c>
      <c r="BV54" s="70">
        <f t="shared" si="29"/>
        <v>1</v>
      </c>
      <c r="BW54" s="70">
        <f t="shared" si="30"/>
        <v>0</v>
      </c>
      <c r="BX54" s="70">
        <f t="shared" si="31"/>
        <v>0</v>
      </c>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29.1" customHeight="1">
      <c r="A55" s="170" t="b">
        <v>1</v>
      </c>
      <c r="B55" s="16"/>
      <c r="C55" s="180" t="str" cm="1">
        <f t="array" aca="1" ref="C55" ca="1">_xlfn.CONCAT(R55,IF(_xlfn.NUMBERVALUE(_xlfn.TEXTJOIN("",TRUE,IF(ISNUMBER(--MID(D55,ROW(INDIRECT("1:"&amp;LEN(D55))),1)),MID(D55,ROW(INDIRECT("1:"&amp;LEN(D55))),1),"")))&gt;=10,_xlfn.TEXTJOIN("",TRUE,IF(ISNUMBER(--MID(D55,ROW(INDIRECT("1:"&amp;LEN(D55))),1)),MID(D55,ROW(INDIRECT("1:"&amp;LEN(D55))),1),"")),_xlfn.CONCAT("0",_xlfn.TEXTJOIN("",TRUE,IF(ISNUMBER(--MID(D55,ROW(INDIRECT("1:"&amp;LEN(D55))),1)),MID(D55,ROW(INDIRECT("1:"&amp;LEN(D55))),1),"")))))</f>
        <v>Cotswold: Cirencester29</v>
      </c>
      <c r="D55" s="229" t="s">
        <v>504</v>
      </c>
      <c r="E55" s="230" t="s">
        <v>505</v>
      </c>
      <c r="F55" s="230" t="s">
        <v>15</v>
      </c>
      <c r="G55" s="230" t="s">
        <v>506</v>
      </c>
      <c r="H55" s="231" t="s">
        <v>446</v>
      </c>
      <c r="I55" s="230" t="s">
        <v>433</v>
      </c>
      <c r="J55" s="230"/>
      <c r="K55" s="230" t="s">
        <v>434</v>
      </c>
      <c r="L55" s="232" t="s">
        <v>447</v>
      </c>
      <c r="M55" s="233" t="s">
        <v>448</v>
      </c>
      <c r="N55" s="233"/>
      <c r="O55" s="233"/>
      <c r="P55" s="233" t="s">
        <v>465</v>
      </c>
      <c r="Q55" s="233" t="s">
        <v>450</v>
      </c>
      <c r="R55" s="234" t="s">
        <v>124</v>
      </c>
      <c r="S55" s="48"/>
      <c r="T55" s="48"/>
      <c r="U55" s="50"/>
      <c r="V55" s="48"/>
      <c r="W55" s="40" t="b">
        <v>0</v>
      </c>
      <c r="X55" s="40" t="b">
        <v>0</v>
      </c>
      <c r="Y55" s="40" t="b">
        <v>0</v>
      </c>
      <c r="Z55" s="31"/>
      <c r="AA55" s="32"/>
      <c r="AB55" s="32"/>
      <c r="AC55" s="32"/>
      <c r="AD55" s="32"/>
      <c r="AE55" s="31"/>
      <c r="AF55" s="33"/>
      <c r="AG55" s="33"/>
      <c r="AH55" s="33"/>
      <c r="AI55" s="33"/>
      <c r="AJ55" s="177">
        <v>30000</v>
      </c>
      <c r="AK55" s="173" t="s">
        <v>17</v>
      </c>
      <c r="AL55" s="31"/>
      <c r="AM55" s="37"/>
      <c r="AN55" s="37"/>
      <c r="AO55" s="37"/>
      <c r="AP55" s="37"/>
      <c r="AQ55" s="95"/>
      <c r="AR55" s="94"/>
      <c r="AS55" s="94"/>
      <c r="AT55" s="94"/>
      <c r="AU55" s="94"/>
      <c r="AV55" s="96"/>
      <c r="AW55" s="36"/>
      <c r="AX55" s="111" t="s">
        <v>501</v>
      </c>
      <c r="AY55" s="145" t="b">
        <v>0</v>
      </c>
      <c r="AZ55" s="139" t="b">
        <v>0</v>
      </c>
      <c r="BA55" s="137" t="b">
        <v>0</v>
      </c>
      <c r="BB55" s="141" t="s">
        <v>433</v>
      </c>
      <c r="BC55" s="147" t="b">
        <v>1</v>
      </c>
      <c r="BD55" s="72">
        <f t="shared" si="12"/>
        <v>0</v>
      </c>
      <c r="BE55" s="72">
        <f t="shared" si="13"/>
        <v>0</v>
      </c>
      <c r="BF55" s="72">
        <f t="shared" si="14"/>
        <v>0</v>
      </c>
      <c r="BG55" s="72">
        <f t="shared" si="15"/>
        <v>0</v>
      </c>
      <c r="BH55" s="72">
        <f t="shared" si="16"/>
        <v>0</v>
      </c>
      <c r="BI55" s="72">
        <f t="shared" si="17"/>
        <v>0</v>
      </c>
      <c r="BJ55" s="70">
        <f t="shared" si="18"/>
        <v>0</v>
      </c>
      <c r="BK55" s="70">
        <f t="shared" si="19"/>
        <v>0</v>
      </c>
      <c r="BL55" s="70">
        <f t="shared" si="20"/>
        <v>0</v>
      </c>
      <c r="BM55" s="70">
        <f t="shared" ca="1" si="21"/>
        <v>0</v>
      </c>
      <c r="BN55" s="70">
        <f t="shared" si="22"/>
        <v>0</v>
      </c>
      <c r="BO55" s="70">
        <f t="shared" si="23"/>
        <v>0</v>
      </c>
      <c r="BP55" s="70">
        <f t="shared" si="24"/>
        <v>0</v>
      </c>
      <c r="BQ55" s="70">
        <f t="shared" si="25"/>
        <v>0</v>
      </c>
      <c r="BR55" s="70">
        <f ca="1">IF(Thresholds!$C$8="Minimum",IF(OFFSET(BC55,0,$BR$1)&gt;=Thresholds!$D$8,1,0),IF(Thresholds!$C$8="Maximum",IF(OFFSET(BC55,0,$BR$1)&lt;=Thresholds!$D$8,1,0),1))</f>
        <v>0</v>
      </c>
      <c r="BS55" s="70">
        <f t="shared" si="26"/>
        <v>0</v>
      </c>
      <c r="BT55" s="70">
        <f t="shared" si="27"/>
        <v>0</v>
      </c>
      <c r="BU55" s="70">
        <f t="shared" si="28"/>
        <v>0</v>
      </c>
      <c r="BV55" s="70">
        <f t="shared" si="29"/>
        <v>0</v>
      </c>
      <c r="BW55" s="70">
        <f t="shared" si="30"/>
        <v>0</v>
      </c>
      <c r="BX55" s="70">
        <f t="shared" si="31"/>
        <v>0</v>
      </c>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29.1" customHeight="1">
      <c r="A56" s="170" t="b">
        <v>1</v>
      </c>
      <c r="B56" s="16"/>
      <c r="C56" s="180" t="str" cm="1">
        <f t="array" aca="1" ref="C56" ca="1">_xlfn.CONCAT(R56,IF(_xlfn.NUMBERVALUE(_xlfn.TEXTJOIN("",TRUE,IF(ISNUMBER(--MID(D56,ROW(INDIRECT("1:"&amp;LEN(D56))),1)),MID(D56,ROW(INDIRECT("1:"&amp;LEN(D56))),1),"")))&gt;=10,_xlfn.TEXTJOIN("",TRUE,IF(ISNUMBER(--MID(D56,ROW(INDIRECT("1:"&amp;LEN(D56))),1)),MID(D56,ROW(INDIRECT("1:"&amp;LEN(D56))),1),"")),_xlfn.CONCAT("0",_xlfn.TEXTJOIN("",TRUE,IF(ISNUMBER(--MID(D56,ROW(INDIRECT("1:"&amp;LEN(D56))),1)),MID(D56,ROW(INDIRECT("1:"&amp;LEN(D56))),1),"")))))</f>
        <v>Cotswold: Cirencester30</v>
      </c>
      <c r="D56" s="229" t="s">
        <v>125</v>
      </c>
      <c r="E56" s="230" t="s">
        <v>126</v>
      </c>
      <c r="F56" s="230" t="s">
        <v>15</v>
      </c>
      <c r="G56" s="230" t="s">
        <v>127</v>
      </c>
      <c r="H56" s="230" t="s">
        <v>507</v>
      </c>
      <c r="I56" s="230" t="s">
        <v>433</v>
      </c>
      <c r="J56" s="230"/>
      <c r="K56" s="230" t="s">
        <v>434</v>
      </c>
      <c r="L56" s="232" t="s">
        <v>464</v>
      </c>
      <c r="M56" s="233" t="s">
        <v>436</v>
      </c>
      <c r="N56" s="233" t="s">
        <v>508</v>
      </c>
      <c r="O56" s="233" t="s">
        <v>438</v>
      </c>
      <c r="P56" s="233" t="s">
        <v>465</v>
      </c>
      <c r="Q56" s="233" t="s">
        <v>509</v>
      </c>
      <c r="R56" s="234" t="s">
        <v>124</v>
      </c>
      <c r="S56" s="48"/>
      <c r="T56" s="48"/>
      <c r="U56" s="50"/>
      <c r="V56" s="48"/>
      <c r="W56" s="40" t="b">
        <v>0</v>
      </c>
      <c r="X56" s="40" t="b">
        <v>0</v>
      </c>
      <c r="Y56" s="40" t="b">
        <v>0</v>
      </c>
      <c r="Z56" s="31"/>
      <c r="AA56" s="32"/>
      <c r="AB56" s="32"/>
      <c r="AC56" s="32"/>
      <c r="AD56" s="32"/>
      <c r="AE56" s="31"/>
      <c r="AF56" s="33"/>
      <c r="AG56" s="33"/>
      <c r="AH56" s="33"/>
      <c r="AI56" s="33"/>
      <c r="AJ56" s="177">
        <v>5000000</v>
      </c>
      <c r="AK56" s="172" t="s">
        <v>17</v>
      </c>
      <c r="AL56" s="31" t="s">
        <v>441</v>
      </c>
      <c r="AM56" s="37" t="s">
        <v>443</v>
      </c>
      <c r="AN56" s="37" t="s">
        <v>441</v>
      </c>
      <c r="AO56" s="37" t="s">
        <v>443</v>
      </c>
      <c r="AP56" s="37" t="s">
        <v>442</v>
      </c>
      <c r="AQ56" s="95" t="s">
        <v>442</v>
      </c>
      <c r="AR56" s="94" t="s">
        <v>442</v>
      </c>
      <c r="AS56" s="94" t="s">
        <v>442</v>
      </c>
      <c r="AT56" s="94" t="s">
        <v>442</v>
      </c>
      <c r="AU56" s="94" t="s">
        <v>442</v>
      </c>
      <c r="AV56" s="96" t="s">
        <v>442</v>
      </c>
      <c r="AW56" s="36"/>
      <c r="AX56" s="111"/>
      <c r="AY56" s="145" t="b">
        <v>0</v>
      </c>
      <c r="AZ56" s="139" t="b">
        <v>0</v>
      </c>
      <c r="BA56" s="137" t="b">
        <v>1</v>
      </c>
      <c r="BB56" s="141" t="s">
        <v>437</v>
      </c>
      <c r="BC56" s="147" t="b">
        <v>0</v>
      </c>
      <c r="BD56" s="72">
        <f t="shared" si="12"/>
        <v>0</v>
      </c>
      <c r="BE56" s="72">
        <f t="shared" si="13"/>
        <v>2</v>
      </c>
      <c r="BF56" s="72">
        <f t="shared" si="14"/>
        <v>2</v>
      </c>
      <c r="BG56" s="72">
        <f t="shared" si="15"/>
        <v>0</v>
      </c>
      <c r="BH56" s="72">
        <f t="shared" si="16"/>
        <v>0</v>
      </c>
      <c r="BI56" s="72">
        <f t="shared" si="17"/>
        <v>0</v>
      </c>
      <c r="BJ56" s="70">
        <f t="shared" si="18"/>
        <v>2</v>
      </c>
      <c r="BK56" s="70">
        <f t="shared" si="19"/>
        <v>4</v>
      </c>
      <c r="BL56" s="70">
        <f t="shared" si="20"/>
        <v>0</v>
      </c>
      <c r="BM56" s="70">
        <f t="shared" ca="1" si="21"/>
        <v>1</v>
      </c>
      <c r="BN56" s="70">
        <f t="shared" si="22"/>
        <v>1</v>
      </c>
      <c r="BO56" s="70">
        <f t="shared" si="23"/>
        <v>1</v>
      </c>
      <c r="BP56" s="70">
        <f t="shared" si="24"/>
        <v>1</v>
      </c>
      <c r="BQ56" s="70">
        <f t="shared" si="25"/>
        <v>1</v>
      </c>
      <c r="BR56" s="70">
        <f ca="1">IF(Thresholds!$C$8="Minimum",IF(OFFSET(BC56,0,$BR$1)&gt;=Thresholds!$D$8,1,0),IF(Thresholds!$C$8="Maximum",IF(OFFSET(BC56,0,$BR$1)&lt;=Thresholds!$D$8,1,0),1))</f>
        <v>1</v>
      </c>
      <c r="BS56" s="70">
        <f t="shared" si="26"/>
        <v>1</v>
      </c>
      <c r="BT56" s="70">
        <f t="shared" si="27"/>
        <v>1</v>
      </c>
      <c r="BU56" s="70">
        <f t="shared" si="28"/>
        <v>1</v>
      </c>
      <c r="BV56" s="70">
        <f t="shared" si="29"/>
        <v>1</v>
      </c>
      <c r="BW56" s="70">
        <f t="shared" si="30"/>
        <v>1</v>
      </c>
      <c r="BX56" s="70">
        <f t="shared" si="31"/>
        <v>1</v>
      </c>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29.1" customHeight="1">
      <c r="A57" s="170" t="b">
        <v>1</v>
      </c>
      <c r="B57" s="16"/>
      <c r="C57" s="180" t="str" cm="1">
        <f t="array" aca="1" ref="C57" ca="1">_xlfn.CONCAT(R57,IF(_xlfn.NUMBERVALUE(_xlfn.TEXTJOIN("",TRUE,IF(ISNUMBER(--MID(D57,ROW(INDIRECT("1:"&amp;LEN(D57))),1)),MID(D57,ROW(INDIRECT("1:"&amp;LEN(D57))),1),"")))&gt;=10,_xlfn.TEXTJOIN("",TRUE,IF(ISNUMBER(--MID(D57,ROW(INDIRECT("1:"&amp;LEN(D57))),1)),MID(D57,ROW(INDIRECT("1:"&amp;LEN(D57))),1),"")),_xlfn.CONCAT("0",_xlfn.TEXTJOIN("",TRUE,IF(ISNUMBER(--MID(D57,ROW(INDIRECT("1:"&amp;LEN(D57))),1)),MID(D57,ROW(INDIRECT("1:"&amp;LEN(D57))),1),"")))))</f>
        <v>Cotswold: Cirencester31</v>
      </c>
      <c r="D57" s="229" t="s">
        <v>128</v>
      </c>
      <c r="E57" s="230" t="s">
        <v>129</v>
      </c>
      <c r="F57" s="230" t="s">
        <v>15</v>
      </c>
      <c r="G57" s="230" t="s">
        <v>130</v>
      </c>
      <c r="H57" s="230" t="s">
        <v>510</v>
      </c>
      <c r="I57" s="230" t="s">
        <v>455</v>
      </c>
      <c r="J57" s="230"/>
      <c r="K57" s="230" t="s">
        <v>434</v>
      </c>
      <c r="L57" s="232" t="s">
        <v>435</v>
      </c>
      <c r="M57" s="233" t="s">
        <v>436</v>
      </c>
      <c r="N57" s="233" t="s">
        <v>437</v>
      </c>
      <c r="O57" s="233" t="s">
        <v>438</v>
      </c>
      <c r="P57" s="233" t="s">
        <v>470</v>
      </c>
      <c r="Q57" s="233" t="s">
        <v>460</v>
      </c>
      <c r="R57" s="234" t="s">
        <v>124</v>
      </c>
      <c r="S57" s="48"/>
      <c r="T57" s="48"/>
      <c r="U57" s="50"/>
      <c r="V57" s="48"/>
      <c r="W57" s="40" t="b">
        <v>0</v>
      </c>
      <c r="X57" s="40" t="b">
        <v>0</v>
      </c>
      <c r="Y57" s="40" t="b">
        <v>0</v>
      </c>
      <c r="Z57" s="31"/>
      <c r="AA57" s="32"/>
      <c r="AB57" s="32"/>
      <c r="AC57" s="32"/>
      <c r="AD57" s="32"/>
      <c r="AE57" s="31"/>
      <c r="AF57" s="33"/>
      <c r="AG57" s="33"/>
      <c r="AH57" s="33"/>
      <c r="AI57" s="33"/>
      <c r="AJ57" s="177">
        <v>0</v>
      </c>
      <c r="AK57" s="172" t="s">
        <v>17</v>
      </c>
      <c r="AL57" s="31" t="s">
        <v>443</v>
      </c>
      <c r="AM57" s="37" t="s">
        <v>442</v>
      </c>
      <c r="AN57" s="37" t="s">
        <v>442</v>
      </c>
      <c r="AO57" s="37" t="s">
        <v>443</v>
      </c>
      <c r="AP57" s="37" t="s">
        <v>441</v>
      </c>
      <c r="AQ57" s="95" t="s">
        <v>442</v>
      </c>
      <c r="AR57" s="94" t="s">
        <v>442</v>
      </c>
      <c r="AS57" s="94" t="s">
        <v>443</v>
      </c>
      <c r="AT57" s="94" t="s">
        <v>443</v>
      </c>
      <c r="AU57" s="94" t="s">
        <v>443</v>
      </c>
      <c r="AV57" s="96" t="s">
        <v>442</v>
      </c>
      <c r="AW57" s="36"/>
      <c r="AX57" s="111"/>
      <c r="AY57" s="145" t="b">
        <v>1</v>
      </c>
      <c r="AZ57" s="139" t="b">
        <v>0</v>
      </c>
      <c r="BA57" s="137" t="b">
        <v>0</v>
      </c>
      <c r="BB57" s="141" t="s">
        <v>437</v>
      </c>
      <c r="BC57" s="147" t="b">
        <v>1</v>
      </c>
      <c r="BD57" s="72">
        <f t="shared" si="12"/>
        <v>2</v>
      </c>
      <c r="BE57" s="72">
        <f t="shared" si="13"/>
        <v>2</v>
      </c>
      <c r="BF57" s="72">
        <f t="shared" si="14"/>
        <v>0</v>
      </c>
      <c r="BG57" s="72">
        <f t="shared" si="15"/>
        <v>0</v>
      </c>
      <c r="BH57" s="72">
        <f t="shared" si="16"/>
        <v>0</v>
      </c>
      <c r="BI57" s="72">
        <f t="shared" si="17"/>
        <v>0</v>
      </c>
      <c r="BJ57" s="70">
        <f t="shared" si="18"/>
        <v>4</v>
      </c>
      <c r="BK57" s="70">
        <f t="shared" si="19"/>
        <v>4</v>
      </c>
      <c r="BL57" s="70">
        <f t="shared" si="20"/>
        <v>0</v>
      </c>
      <c r="BM57" s="70">
        <f t="shared" ca="1" si="21"/>
        <v>0</v>
      </c>
      <c r="BN57" s="70">
        <f t="shared" si="22"/>
        <v>1</v>
      </c>
      <c r="BO57" s="70">
        <f t="shared" si="23"/>
        <v>1</v>
      </c>
      <c r="BP57" s="70">
        <f t="shared" si="24"/>
        <v>1</v>
      </c>
      <c r="BQ57" s="70">
        <f t="shared" si="25"/>
        <v>1</v>
      </c>
      <c r="BR57" s="70">
        <f ca="1">IF(Thresholds!$C$8="Minimum",IF(OFFSET(BC57,0,$BR$1)&gt;=Thresholds!$D$8,1,0),IF(Thresholds!$C$8="Maximum",IF(OFFSET(BC57,0,$BR$1)&lt;=Thresholds!$D$8,1,0),1))</f>
        <v>0</v>
      </c>
      <c r="BS57" s="70">
        <f t="shared" si="26"/>
        <v>1</v>
      </c>
      <c r="BT57" s="70">
        <f t="shared" si="27"/>
        <v>1</v>
      </c>
      <c r="BU57" s="70">
        <f t="shared" si="28"/>
        <v>1</v>
      </c>
      <c r="BV57" s="70">
        <f t="shared" si="29"/>
        <v>1</v>
      </c>
      <c r="BW57" s="70">
        <f t="shared" si="30"/>
        <v>1</v>
      </c>
      <c r="BX57" s="70">
        <f t="shared" si="31"/>
        <v>1</v>
      </c>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29.1" customHeight="1">
      <c r="A58" s="170" t="b">
        <v>1</v>
      </c>
      <c r="B58" s="16"/>
      <c r="C58" s="180" t="str" cm="1">
        <f t="array" aca="1" ref="C58" ca="1">_xlfn.CONCAT(R58,IF(_xlfn.NUMBERVALUE(_xlfn.TEXTJOIN("",TRUE,IF(ISNUMBER(--MID(D58,ROW(INDIRECT("1:"&amp;LEN(D58))),1)),MID(D58,ROW(INDIRECT("1:"&amp;LEN(D58))),1),"")))&gt;=10,_xlfn.TEXTJOIN("",TRUE,IF(ISNUMBER(--MID(D58,ROW(INDIRECT("1:"&amp;LEN(D58))),1)),MID(D58,ROW(INDIRECT("1:"&amp;LEN(D58))),1),"")),_xlfn.CONCAT("0",_xlfn.TEXTJOIN("",TRUE,IF(ISNUMBER(--MID(D58,ROW(INDIRECT("1:"&amp;LEN(D58))),1)),MID(D58,ROW(INDIRECT("1:"&amp;LEN(D58))),1),"")))))</f>
        <v>Cotswold: Cirencester32</v>
      </c>
      <c r="D58" s="229" t="s">
        <v>131</v>
      </c>
      <c r="E58" s="230" t="s">
        <v>132</v>
      </c>
      <c r="F58" s="230" t="s">
        <v>15</v>
      </c>
      <c r="G58" s="230" t="s">
        <v>133</v>
      </c>
      <c r="H58" s="230" t="s">
        <v>511</v>
      </c>
      <c r="I58" s="230" t="s">
        <v>433</v>
      </c>
      <c r="J58" s="230"/>
      <c r="K58" s="230" t="s">
        <v>434</v>
      </c>
      <c r="L58" s="232" t="s">
        <v>464</v>
      </c>
      <c r="M58" s="233" t="s">
        <v>436</v>
      </c>
      <c r="N58" s="233" t="s">
        <v>437</v>
      </c>
      <c r="O58" s="233" t="s">
        <v>438</v>
      </c>
      <c r="P58" s="233" t="s">
        <v>512</v>
      </c>
      <c r="Q58" s="233" t="s">
        <v>466</v>
      </c>
      <c r="R58" s="234" t="s">
        <v>124</v>
      </c>
      <c r="S58" s="48"/>
      <c r="T58" s="48"/>
      <c r="U58" s="50"/>
      <c r="V58" s="48"/>
      <c r="W58" s="40" t="b">
        <v>0</v>
      </c>
      <c r="X58" s="40" t="b">
        <v>0</v>
      </c>
      <c r="Y58" s="40" t="b">
        <v>0</v>
      </c>
      <c r="Z58" s="31"/>
      <c r="AA58" s="32"/>
      <c r="AB58" s="32"/>
      <c r="AC58" s="32"/>
      <c r="AD58" s="32"/>
      <c r="AE58" s="31"/>
      <c r="AF58" s="33"/>
      <c r="AG58" s="33"/>
      <c r="AH58" s="33"/>
      <c r="AI58" s="33"/>
      <c r="AJ58" s="177">
        <v>150000</v>
      </c>
      <c r="AK58" s="172" t="s">
        <v>17</v>
      </c>
      <c r="AL58" s="31" t="s">
        <v>441</v>
      </c>
      <c r="AM58" s="37" t="s">
        <v>443</v>
      </c>
      <c r="AN58" s="37" t="s">
        <v>441</v>
      </c>
      <c r="AO58" s="37" t="s">
        <v>443</v>
      </c>
      <c r="AP58" s="37" t="s">
        <v>442</v>
      </c>
      <c r="AQ58" s="95" t="s">
        <v>442</v>
      </c>
      <c r="AR58" s="94" t="s">
        <v>442</v>
      </c>
      <c r="AS58" s="94" t="s">
        <v>442</v>
      </c>
      <c r="AT58" s="94" t="s">
        <v>442</v>
      </c>
      <c r="AU58" s="94" t="s">
        <v>442</v>
      </c>
      <c r="AV58" s="96" t="s">
        <v>442</v>
      </c>
      <c r="AW58" s="36"/>
      <c r="AX58" s="111"/>
      <c r="AY58" s="145" t="b">
        <v>0</v>
      </c>
      <c r="AZ58" s="139" t="b">
        <v>1</v>
      </c>
      <c r="BA58" s="137" t="b">
        <v>1</v>
      </c>
      <c r="BB58" s="141" t="s">
        <v>437</v>
      </c>
      <c r="BC58" s="147" t="b">
        <v>0</v>
      </c>
      <c r="BD58" s="72">
        <f t="shared" si="12"/>
        <v>0</v>
      </c>
      <c r="BE58" s="72">
        <f t="shared" si="13"/>
        <v>2</v>
      </c>
      <c r="BF58" s="72">
        <f t="shared" si="14"/>
        <v>2</v>
      </c>
      <c r="BG58" s="72">
        <f t="shared" si="15"/>
        <v>0</v>
      </c>
      <c r="BH58" s="72">
        <f t="shared" si="16"/>
        <v>0</v>
      </c>
      <c r="BI58" s="72">
        <f t="shared" si="17"/>
        <v>0</v>
      </c>
      <c r="BJ58" s="70">
        <f t="shared" si="18"/>
        <v>2</v>
      </c>
      <c r="BK58" s="70">
        <f t="shared" si="19"/>
        <v>4</v>
      </c>
      <c r="BL58" s="70">
        <f t="shared" si="20"/>
        <v>0</v>
      </c>
      <c r="BM58" s="70">
        <f t="shared" ca="1" si="21"/>
        <v>1</v>
      </c>
      <c r="BN58" s="70">
        <f t="shared" si="22"/>
        <v>1</v>
      </c>
      <c r="BO58" s="70">
        <f t="shared" si="23"/>
        <v>1</v>
      </c>
      <c r="BP58" s="70">
        <f t="shared" si="24"/>
        <v>1</v>
      </c>
      <c r="BQ58" s="70">
        <f t="shared" si="25"/>
        <v>1</v>
      </c>
      <c r="BR58" s="70">
        <f ca="1">IF(Thresholds!$C$8="Minimum",IF(OFFSET(BC58,0,$BR$1)&gt;=Thresholds!$D$8,1,0),IF(Thresholds!$C$8="Maximum",IF(OFFSET(BC58,0,$BR$1)&lt;=Thresholds!$D$8,1,0),1))</f>
        <v>1</v>
      </c>
      <c r="BS58" s="70">
        <f t="shared" si="26"/>
        <v>1</v>
      </c>
      <c r="BT58" s="70">
        <f t="shared" si="27"/>
        <v>1</v>
      </c>
      <c r="BU58" s="70">
        <f t="shared" si="28"/>
        <v>1</v>
      </c>
      <c r="BV58" s="70">
        <f t="shared" si="29"/>
        <v>1</v>
      </c>
      <c r="BW58" s="70">
        <f t="shared" si="30"/>
        <v>1</v>
      </c>
      <c r="BX58" s="70">
        <f t="shared" si="31"/>
        <v>1</v>
      </c>
    </row>
    <row r="59" spans="1:114" ht="29.1" customHeight="1">
      <c r="A59" s="170" t="b">
        <v>1</v>
      </c>
      <c r="B59" s="16"/>
      <c r="C59" s="180" t="str" cm="1">
        <f t="array" aca="1" ref="C59" ca="1">_xlfn.CONCAT(R59,IF(_xlfn.NUMBERVALUE(_xlfn.TEXTJOIN("",TRUE,IF(ISNUMBER(--MID(D59,ROW(INDIRECT("1:"&amp;LEN(D59))),1)),MID(D59,ROW(INDIRECT("1:"&amp;LEN(D59))),1),"")))&gt;=10,_xlfn.TEXTJOIN("",TRUE,IF(ISNUMBER(--MID(D59,ROW(INDIRECT("1:"&amp;LEN(D59))),1)),MID(D59,ROW(INDIRECT("1:"&amp;LEN(D59))),1),"")),_xlfn.CONCAT("0",_xlfn.TEXTJOIN("",TRUE,IF(ISNUMBER(--MID(D59,ROW(INDIRECT("1:"&amp;LEN(D59))),1)),MID(D59,ROW(INDIRECT("1:"&amp;LEN(D59))),1),"")))))</f>
        <v>Cotswold: Cirencester33</v>
      </c>
      <c r="D59" s="229" t="s">
        <v>134</v>
      </c>
      <c r="E59" s="230" t="s">
        <v>135</v>
      </c>
      <c r="F59" s="230" t="s">
        <v>15</v>
      </c>
      <c r="G59" s="230" t="s">
        <v>136</v>
      </c>
      <c r="H59" s="230" t="s">
        <v>511</v>
      </c>
      <c r="I59" s="230" t="s">
        <v>455</v>
      </c>
      <c r="J59" s="230"/>
      <c r="K59" s="230" t="s">
        <v>434</v>
      </c>
      <c r="L59" s="232" t="s">
        <v>464</v>
      </c>
      <c r="M59" s="233" t="s">
        <v>436</v>
      </c>
      <c r="N59" s="233" t="s">
        <v>437</v>
      </c>
      <c r="O59" s="233" t="s">
        <v>438</v>
      </c>
      <c r="P59" s="233" t="s">
        <v>465</v>
      </c>
      <c r="Q59" s="233" t="s">
        <v>484</v>
      </c>
      <c r="R59" s="234" t="s">
        <v>124</v>
      </c>
      <c r="S59" s="48"/>
      <c r="T59" s="48"/>
      <c r="U59" s="50"/>
      <c r="V59" s="48"/>
      <c r="W59" s="40" t="b">
        <v>0</v>
      </c>
      <c r="X59" s="40" t="b">
        <v>0</v>
      </c>
      <c r="Y59" s="40" t="b">
        <v>0</v>
      </c>
      <c r="Z59" s="31"/>
      <c r="AA59" s="32"/>
      <c r="AB59" s="32"/>
      <c r="AC59" s="32"/>
      <c r="AD59" s="32"/>
      <c r="AE59" s="31"/>
      <c r="AF59" s="33"/>
      <c r="AG59" s="33"/>
      <c r="AH59" s="33"/>
      <c r="AI59" s="33"/>
      <c r="AJ59" s="177">
        <v>0</v>
      </c>
      <c r="AK59" s="172" t="s">
        <v>17</v>
      </c>
      <c r="AL59" s="31" t="s">
        <v>441</v>
      </c>
      <c r="AM59" s="37" t="s">
        <v>443</v>
      </c>
      <c r="AN59" s="37" t="s">
        <v>441</v>
      </c>
      <c r="AO59" s="37" t="s">
        <v>443</v>
      </c>
      <c r="AP59" s="37" t="s">
        <v>442</v>
      </c>
      <c r="AQ59" s="95" t="s">
        <v>442</v>
      </c>
      <c r="AR59" s="94" t="s">
        <v>442</v>
      </c>
      <c r="AS59" s="94" t="s">
        <v>442</v>
      </c>
      <c r="AT59" s="94" t="s">
        <v>442</v>
      </c>
      <c r="AU59" s="94" t="s">
        <v>442</v>
      </c>
      <c r="AV59" s="96" t="s">
        <v>442</v>
      </c>
      <c r="AW59" s="36"/>
      <c r="AX59" s="111"/>
      <c r="AY59" s="145" t="b">
        <v>0</v>
      </c>
      <c r="AZ59" s="139" t="b">
        <v>0</v>
      </c>
      <c r="BA59" s="137" t="b">
        <v>1</v>
      </c>
      <c r="BB59" s="141" t="s">
        <v>437</v>
      </c>
      <c r="BC59" s="147" t="b">
        <v>0</v>
      </c>
      <c r="BD59" s="72">
        <f t="shared" si="12"/>
        <v>0</v>
      </c>
      <c r="BE59" s="72">
        <f t="shared" si="13"/>
        <v>2</v>
      </c>
      <c r="BF59" s="72">
        <f t="shared" si="14"/>
        <v>2</v>
      </c>
      <c r="BG59" s="72">
        <f t="shared" si="15"/>
        <v>0</v>
      </c>
      <c r="BH59" s="72">
        <f t="shared" si="16"/>
        <v>0</v>
      </c>
      <c r="BI59" s="72">
        <f t="shared" si="17"/>
        <v>0</v>
      </c>
      <c r="BJ59" s="70">
        <f t="shared" si="18"/>
        <v>2</v>
      </c>
      <c r="BK59" s="70">
        <f t="shared" si="19"/>
        <v>4</v>
      </c>
      <c r="BL59" s="70">
        <f t="shared" si="20"/>
        <v>0</v>
      </c>
      <c r="BM59" s="70">
        <f t="shared" ca="1" si="21"/>
        <v>1</v>
      </c>
      <c r="BN59" s="70">
        <f t="shared" si="22"/>
        <v>1</v>
      </c>
      <c r="BO59" s="70">
        <f t="shared" si="23"/>
        <v>1</v>
      </c>
      <c r="BP59" s="70">
        <f t="shared" si="24"/>
        <v>1</v>
      </c>
      <c r="BQ59" s="70">
        <f t="shared" si="25"/>
        <v>1</v>
      </c>
      <c r="BR59" s="70">
        <f ca="1">IF(Thresholds!$C$8="Minimum",IF(OFFSET(BC59,0,$BR$1)&gt;=Thresholds!$D$8,1,0),IF(Thresholds!$C$8="Maximum",IF(OFFSET(BC59,0,$BR$1)&lt;=Thresholds!$D$8,1,0),1))</f>
        <v>1</v>
      </c>
      <c r="BS59" s="70">
        <f t="shared" si="26"/>
        <v>1</v>
      </c>
      <c r="BT59" s="70">
        <f t="shared" si="27"/>
        <v>1</v>
      </c>
      <c r="BU59" s="70">
        <f t="shared" si="28"/>
        <v>1</v>
      </c>
      <c r="BV59" s="70">
        <f t="shared" si="29"/>
        <v>1</v>
      </c>
      <c r="BW59" s="70">
        <f t="shared" si="30"/>
        <v>1</v>
      </c>
      <c r="BX59" s="70">
        <f t="shared" si="31"/>
        <v>1</v>
      </c>
    </row>
    <row r="60" spans="1:114" ht="29.1" customHeight="1">
      <c r="A60" s="170" t="b">
        <v>1</v>
      </c>
      <c r="B60" s="16"/>
      <c r="C60" s="180" t="str" cm="1">
        <f t="array" aca="1" ref="C60" ca="1">_xlfn.CONCAT(R60,IF(_xlfn.NUMBERVALUE(_xlfn.TEXTJOIN("",TRUE,IF(ISNUMBER(--MID(D60,ROW(INDIRECT("1:"&amp;LEN(D60))),1)),MID(D60,ROW(INDIRECT("1:"&amp;LEN(D60))),1),"")))&gt;=10,_xlfn.TEXTJOIN("",TRUE,IF(ISNUMBER(--MID(D60,ROW(INDIRECT("1:"&amp;LEN(D60))),1)),MID(D60,ROW(INDIRECT("1:"&amp;LEN(D60))),1),"")),_xlfn.CONCAT("0",_xlfn.TEXTJOIN("",TRUE,IF(ISNUMBER(--MID(D60,ROW(INDIRECT("1:"&amp;LEN(D60))),1)),MID(D60,ROW(INDIRECT("1:"&amp;LEN(D60))),1),"")))))</f>
        <v>Cotswold: Cirencester34</v>
      </c>
      <c r="D60" s="229" t="s">
        <v>137</v>
      </c>
      <c r="E60" s="230" t="s">
        <v>138</v>
      </c>
      <c r="F60" s="230" t="s">
        <v>15</v>
      </c>
      <c r="G60" s="230" t="s">
        <v>139</v>
      </c>
      <c r="H60" s="230" t="s">
        <v>513</v>
      </c>
      <c r="I60" s="230" t="s">
        <v>433</v>
      </c>
      <c r="J60" s="230"/>
      <c r="K60" s="230" t="s">
        <v>453</v>
      </c>
      <c r="L60" s="232" t="s">
        <v>447</v>
      </c>
      <c r="M60" s="233" t="s">
        <v>478</v>
      </c>
      <c r="N60" s="233" t="s">
        <v>437</v>
      </c>
      <c r="O60" s="233" t="s">
        <v>479</v>
      </c>
      <c r="P60" s="233" t="s">
        <v>459</v>
      </c>
      <c r="Q60" s="233" t="s">
        <v>450</v>
      </c>
      <c r="R60" s="234" t="s">
        <v>124</v>
      </c>
      <c r="S60" s="48"/>
      <c r="T60" s="48"/>
      <c r="U60" s="50"/>
      <c r="V60" s="48"/>
      <c r="W60" s="40" t="b">
        <v>0</v>
      </c>
      <c r="X60" s="40" t="b">
        <v>0</v>
      </c>
      <c r="Y60" s="40" t="b">
        <v>0</v>
      </c>
      <c r="Z60" s="31"/>
      <c r="AA60" s="32"/>
      <c r="AB60" s="32"/>
      <c r="AC60" s="32"/>
      <c r="AD60" s="32"/>
      <c r="AE60" s="31"/>
      <c r="AF60" s="33"/>
      <c r="AG60" s="33"/>
      <c r="AH60" s="33"/>
      <c r="AI60" s="33"/>
      <c r="AJ60" s="177">
        <v>150000</v>
      </c>
      <c r="AK60" s="172" t="s">
        <v>64</v>
      </c>
      <c r="AL60" s="31" t="s">
        <v>441</v>
      </c>
      <c r="AM60" s="37" t="s">
        <v>441</v>
      </c>
      <c r="AN60" s="37" t="s">
        <v>442</v>
      </c>
      <c r="AO60" s="37" t="s">
        <v>442</v>
      </c>
      <c r="AP60" s="37" t="s">
        <v>441</v>
      </c>
      <c r="AQ60" s="95" t="s">
        <v>441</v>
      </c>
      <c r="AR60" s="94" t="s">
        <v>443</v>
      </c>
      <c r="AS60" s="94" t="s">
        <v>443</v>
      </c>
      <c r="AT60" s="94" t="s">
        <v>443</v>
      </c>
      <c r="AU60" s="94" t="s">
        <v>443</v>
      </c>
      <c r="AV60" s="96" t="s">
        <v>443</v>
      </c>
      <c r="AW60" s="36"/>
      <c r="AX60" s="111"/>
      <c r="AY60" s="145" t="b">
        <v>0</v>
      </c>
      <c r="AZ60" s="139" t="b">
        <v>1</v>
      </c>
      <c r="BA60" s="137" t="b">
        <v>1</v>
      </c>
      <c r="BB60" s="141" t="s">
        <v>437</v>
      </c>
      <c r="BC60" s="147" t="b">
        <v>0</v>
      </c>
      <c r="BD60" s="72">
        <f t="shared" si="12"/>
        <v>2</v>
      </c>
      <c r="BE60" s="72">
        <f t="shared" si="13"/>
        <v>0</v>
      </c>
      <c r="BF60" s="72">
        <f t="shared" si="14"/>
        <v>2</v>
      </c>
      <c r="BG60" s="72">
        <f t="shared" si="15"/>
        <v>0</v>
      </c>
      <c r="BH60" s="72">
        <f t="shared" si="16"/>
        <v>0</v>
      </c>
      <c r="BI60" s="72">
        <f t="shared" si="17"/>
        <v>0</v>
      </c>
      <c r="BJ60" s="70">
        <f t="shared" si="18"/>
        <v>2</v>
      </c>
      <c r="BK60" s="70">
        <f t="shared" si="19"/>
        <v>4</v>
      </c>
      <c r="BL60" s="70">
        <f t="shared" si="20"/>
        <v>0</v>
      </c>
      <c r="BM60" s="70">
        <f t="shared" ca="1" si="21"/>
        <v>1</v>
      </c>
      <c r="BN60" s="70">
        <f t="shared" si="22"/>
        <v>1</v>
      </c>
      <c r="BO60" s="70">
        <f t="shared" si="23"/>
        <v>1</v>
      </c>
      <c r="BP60" s="70">
        <f t="shared" si="24"/>
        <v>1</v>
      </c>
      <c r="BQ60" s="70">
        <f t="shared" si="25"/>
        <v>1</v>
      </c>
      <c r="BR60" s="70">
        <f ca="1">IF(Thresholds!$C$8="Minimum",IF(OFFSET(BC60,0,$BR$1)&gt;=Thresholds!$D$8,1,0),IF(Thresholds!$C$8="Maximum",IF(OFFSET(BC60,0,$BR$1)&lt;=Thresholds!$D$8,1,0),1))</f>
        <v>1</v>
      </c>
      <c r="BS60" s="70">
        <f t="shared" si="26"/>
        <v>1</v>
      </c>
      <c r="BT60" s="70">
        <f t="shared" si="27"/>
        <v>1</v>
      </c>
      <c r="BU60" s="70">
        <f t="shared" si="28"/>
        <v>1</v>
      </c>
      <c r="BV60" s="70">
        <f t="shared" si="29"/>
        <v>1</v>
      </c>
      <c r="BW60" s="70">
        <f t="shared" si="30"/>
        <v>1</v>
      </c>
      <c r="BX60" s="70">
        <f t="shared" si="31"/>
        <v>1</v>
      </c>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29.1" customHeight="1">
      <c r="A61" s="170" t="b">
        <v>1</v>
      </c>
      <c r="B61" s="16"/>
      <c r="C61" s="180" t="str" cm="1">
        <f t="array" aca="1" ref="C61" ca="1">_xlfn.CONCAT(R61,IF(_xlfn.NUMBERVALUE(_xlfn.TEXTJOIN("",TRUE,IF(ISNUMBER(--MID(D61,ROW(INDIRECT("1:"&amp;LEN(D61))),1)),MID(D61,ROW(INDIRECT("1:"&amp;LEN(D61))),1),"")))&gt;=10,_xlfn.TEXTJOIN("",TRUE,IF(ISNUMBER(--MID(D61,ROW(INDIRECT("1:"&amp;LEN(D61))),1)),MID(D61,ROW(INDIRECT("1:"&amp;LEN(D61))),1),"")),_xlfn.CONCAT("0",_xlfn.TEXTJOIN("",TRUE,IF(ISNUMBER(--MID(D61,ROW(INDIRECT("1:"&amp;LEN(D61))),1)),MID(D61,ROW(INDIRECT("1:"&amp;LEN(D61))),1),"")))))</f>
        <v>Cotswold: Cirencester35</v>
      </c>
      <c r="D61" s="229" t="s">
        <v>140</v>
      </c>
      <c r="E61" s="230" t="s">
        <v>141</v>
      </c>
      <c r="F61" s="230" t="s">
        <v>142</v>
      </c>
      <c r="G61" s="230"/>
      <c r="H61" s="230" t="s">
        <v>514</v>
      </c>
      <c r="I61" s="230" t="s">
        <v>433</v>
      </c>
      <c r="J61" s="230"/>
      <c r="K61" s="231" t="s">
        <v>434</v>
      </c>
      <c r="L61" s="232" t="s">
        <v>435</v>
      </c>
      <c r="M61" s="233" t="s">
        <v>436</v>
      </c>
      <c r="N61" s="233" t="s">
        <v>437</v>
      </c>
      <c r="O61" s="234" t="s">
        <v>438</v>
      </c>
      <c r="P61" s="233" t="s">
        <v>470</v>
      </c>
      <c r="Q61" s="233" t="s">
        <v>439</v>
      </c>
      <c r="R61" s="234" t="s">
        <v>124</v>
      </c>
      <c r="S61" s="48"/>
      <c r="T61" s="48"/>
      <c r="U61" s="50"/>
      <c r="V61" s="48"/>
      <c r="W61" s="40" t="b">
        <v>0</v>
      </c>
      <c r="X61" s="40" t="b">
        <v>0</v>
      </c>
      <c r="Y61" s="40" t="b">
        <v>0</v>
      </c>
      <c r="Z61" s="31"/>
      <c r="AA61" s="32"/>
      <c r="AB61" s="32"/>
      <c r="AC61" s="32"/>
      <c r="AD61" s="32"/>
      <c r="AE61" s="31"/>
      <c r="AF61" s="33"/>
      <c r="AG61" s="33"/>
      <c r="AH61" s="33"/>
      <c r="AI61" s="33"/>
      <c r="AJ61" s="177">
        <v>100000</v>
      </c>
      <c r="AK61" s="172" t="s">
        <v>17</v>
      </c>
      <c r="AL61" s="31"/>
      <c r="AM61" s="37"/>
      <c r="AN61" s="37"/>
      <c r="AO61" s="37"/>
      <c r="AP61" s="37"/>
      <c r="AQ61" s="95"/>
      <c r="AR61" s="94"/>
      <c r="AS61" s="94"/>
      <c r="AT61" s="94" t="s">
        <v>443</v>
      </c>
      <c r="AU61" s="94"/>
      <c r="AV61" s="96"/>
      <c r="AW61" s="36"/>
      <c r="AX61" s="111"/>
      <c r="AY61" s="145" t="b">
        <v>0</v>
      </c>
      <c r="AZ61" s="139" t="b">
        <v>0</v>
      </c>
      <c r="BA61" s="137" t="b">
        <v>0</v>
      </c>
      <c r="BB61" s="141" t="b">
        <v>0</v>
      </c>
      <c r="BC61" s="147" t="b">
        <v>0</v>
      </c>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29.1" customHeight="1">
      <c r="A62" s="170" t="b">
        <v>1</v>
      </c>
      <c r="B62" s="17"/>
      <c r="C62" s="180" t="str" cm="1">
        <f t="array" aca="1" ref="C62" ca="1">_xlfn.CONCAT(R62,IF(_xlfn.NUMBERVALUE(_xlfn.TEXTJOIN("",TRUE,IF(ISNUMBER(--MID(D62,ROW(INDIRECT("1:"&amp;LEN(D62))),1)),MID(D62,ROW(INDIRECT("1:"&amp;LEN(D62))),1),"")))&gt;=10,_xlfn.TEXTJOIN("",TRUE,IF(ISNUMBER(--MID(D62,ROW(INDIRECT("1:"&amp;LEN(D62))),1)),MID(D62,ROW(INDIRECT("1:"&amp;LEN(D62))),1),"")),_xlfn.CONCAT("0",_xlfn.TEXTJOIN("",TRUE,IF(ISNUMBER(--MID(D62,ROW(INDIRECT("1:"&amp;LEN(D62))),1)),MID(D62,ROW(INDIRECT("1:"&amp;LEN(D62))),1),"")))))</f>
        <v>Cotswold: Cirencester36</v>
      </c>
      <c r="D62" s="229" t="s">
        <v>515</v>
      </c>
      <c r="E62" s="230" t="s">
        <v>145</v>
      </c>
      <c r="F62" s="230" t="s">
        <v>15</v>
      </c>
      <c r="G62" s="230" t="s">
        <v>146</v>
      </c>
      <c r="H62" s="231" t="s">
        <v>446</v>
      </c>
      <c r="I62" s="230" t="s">
        <v>433</v>
      </c>
      <c r="J62" s="230"/>
      <c r="K62" s="231" t="s">
        <v>434</v>
      </c>
      <c r="L62" s="232" t="s">
        <v>447</v>
      </c>
      <c r="M62" s="233" t="s">
        <v>448</v>
      </c>
      <c r="N62" s="233" t="s">
        <v>437</v>
      </c>
      <c r="O62" s="234"/>
      <c r="P62" s="233" t="s">
        <v>465</v>
      </c>
      <c r="Q62" s="233" t="s">
        <v>450</v>
      </c>
      <c r="R62" s="234" t="s">
        <v>124</v>
      </c>
      <c r="S62" s="48"/>
      <c r="T62" s="48"/>
      <c r="U62" s="50"/>
      <c r="V62" s="48"/>
      <c r="W62" s="40" t="b">
        <v>0</v>
      </c>
      <c r="X62" s="40" t="b">
        <v>0</v>
      </c>
      <c r="Y62" s="40" t="b">
        <v>0</v>
      </c>
      <c r="Z62" s="31"/>
      <c r="AA62" s="32"/>
      <c r="AB62" s="32"/>
      <c r="AC62" s="32"/>
      <c r="AD62" s="32"/>
      <c r="AE62" s="31"/>
      <c r="AF62" s="33"/>
      <c r="AG62" s="33"/>
      <c r="AH62" s="33"/>
      <c r="AI62" s="33"/>
      <c r="AJ62" s="177">
        <v>750000</v>
      </c>
      <c r="AK62" s="173" t="s">
        <v>17</v>
      </c>
      <c r="AL62" s="31"/>
      <c r="AM62" s="37"/>
      <c r="AN62" s="37"/>
      <c r="AO62" s="37"/>
      <c r="AP62" s="37"/>
      <c r="AQ62" s="95"/>
      <c r="AR62" s="94"/>
      <c r="AS62" s="94"/>
      <c r="AT62" s="94"/>
      <c r="AU62" s="94"/>
      <c r="AV62" s="96"/>
      <c r="AW62" s="36"/>
      <c r="AX62" s="111"/>
      <c r="AY62" s="145" t="b">
        <v>0</v>
      </c>
      <c r="AZ62" s="139" t="b">
        <v>1</v>
      </c>
      <c r="BA62" s="137" t="b">
        <v>1</v>
      </c>
      <c r="BB62" s="141" t="s">
        <v>437</v>
      </c>
      <c r="BC62" s="147" t="b">
        <v>0</v>
      </c>
      <c r="BD62" s="72">
        <f t="shared" ref="BD62:BD68" si="32">COUNTIF($AL62:$AO62,"G")</f>
        <v>0</v>
      </c>
      <c r="BE62" s="72">
        <f t="shared" ref="BE62:BE68" si="33">COUNTIF($AL62:$AO62,"G/A")</f>
        <v>0</v>
      </c>
      <c r="BF62" s="72">
        <f t="shared" ref="BF62:BF68" si="34">COUNTIF($AL62:$AO62,"A")</f>
        <v>0</v>
      </c>
      <c r="BG62" s="72">
        <f t="shared" ref="BG62:BG68" si="35">COUNTIF($AL62:$AO62,"A/R")</f>
        <v>0</v>
      </c>
      <c r="BH62" s="72">
        <f t="shared" ref="BH62:BH68" si="36">COUNTIF($AL62:$AO62,"R")</f>
        <v>0</v>
      </c>
      <c r="BI62" s="72">
        <f t="shared" ref="BI62:BI68" si="37">COUNTIF($AL62:$AO62,"N")</f>
        <v>0</v>
      </c>
      <c r="BJ62" s="70">
        <f t="shared" ref="BJ62:BJ68" si="38">BD62+BE62</f>
        <v>0</v>
      </c>
      <c r="BK62" s="70">
        <f t="shared" ref="BK62:BK68" si="39">SUM(BD62:BF62)</f>
        <v>0</v>
      </c>
      <c r="BL62" s="70">
        <f t="shared" ref="BL62:BL68" si="40">SUM(BG62:BH62)</f>
        <v>0</v>
      </c>
      <c r="BM62" s="70">
        <f t="shared" ref="BM62:BM68" ca="1" si="41">IF(COUNTIF(BN62:BX62,0)&gt;0,0,1)</f>
        <v>0</v>
      </c>
      <c r="BN62" s="70">
        <f t="shared" ref="BN62:BQ68" si="42">IF(COUNTIF(BN$165:BN$170,AL62)&gt;0,1,0)</f>
        <v>0</v>
      </c>
      <c r="BO62" s="70">
        <f t="shared" si="42"/>
        <v>0</v>
      </c>
      <c r="BP62" s="70">
        <f t="shared" si="42"/>
        <v>0</v>
      </c>
      <c r="BQ62" s="70">
        <f t="shared" si="42"/>
        <v>0</v>
      </c>
      <c r="BR62" s="70">
        <f ca="1">IF(Thresholds!$C$8="Minimum",IF(OFFSET(BC62,0,$BR$1)&gt;=Thresholds!$D$8,1,0),IF(Thresholds!$C$8="Maximum",IF(OFFSET(BC62,0,$BR$1)&lt;=Thresholds!$D$8,1,0),1))</f>
        <v>0</v>
      </c>
      <c r="BS62" s="70">
        <f t="shared" ref="BS62:BX68" si="43">IF(COUNTIF(BS$165:BS$170,AQ62)&gt;0,1,0)</f>
        <v>0</v>
      </c>
      <c r="BT62" s="70">
        <f t="shared" si="43"/>
        <v>0</v>
      </c>
      <c r="BU62" s="70">
        <f t="shared" si="43"/>
        <v>0</v>
      </c>
      <c r="BV62" s="70">
        <f t="shared" si="43"/>
        <v>0</v>
      </c>
      <c r="BW62" s="70">
        <f t="shared" si="43"/>
        <v>0</v>
      </c>
      <c r="BX62" s="70">
        <f t="shared" si="43"/>
        <v>0</v>
      </c>
    </row>
    <row r="63" spans="1:114" ht="29.1" customHeight="1">
      <c r="A63" s="170" t="b">
        <v>1</v>
      </c>
      <c r="B63" s="16"/>
      <c r="C63" s="180" t="str" cm="1">
        <f t="array" aca="1" ref="C63" ca="1">_xlfn.CONCAT(R63,IF(_xlfn.NUMBERVALUE(_xlfn.TEXTJOIN("",TRUE,IF(ISNUMBER(--MID(D63,ROW(INDIRECT("1:"&amp;LEN(D63))),1)),MID(D63,ROW(INDIRECT("1:"&amp;LEN(D63))),1),"")))&gt;=10,_xlfn.TEXTJOIN("",TRUE,IF(ISNUMBER(--MID(D63,ROW(INDIRECT("1:"&amp;LEN(D63))),1)),MID(D63,ROW(INDIRECT("1:"&amp;LEN(D63))),1),"")),_xlfn.CONCAT("0",_xlfn.TEXTJOIN("",TRUE,IF(ISNUMBER(--MID(D63,ROW(INDIRECT("1:"&amp;LEN(D63))),1)),MID(D63,ROW(INDIRECT("1:"&amp;LEN(D63))),1),"")))))</f>
        <v>Cotswold: Cirencester37</v>
      </c>
      <c r="D63" s="229" t="s">
        <v>148</v>
      </c>
      <c r="E63" s="231" t="s">
        <v>149</v>
      </c>
      <c r="F63" s="230" t="s">
        <v>15</v>
      </c>
      <c r="G63" s="231" t="s">
        <v>150</v>
      </c>
      <c r="H63" s="231" t="s">
        <v>446</v>
      </c>
      <c r="I63" s="230" t="s">
        <v>433</v>
      </c>
      <c r="J63" s="230"/>
      <c r="K63" s="231" t="s">
        <v>434</v>
      </c>
      <c r="L63" s="232" t="s">
        <v>447</v>
      </c>
      <c r="M63" s="233" t="s">
        <v>448</v>
      </c>
      <c r="N63" s="233" t="s">
        <v>437</v>
      </c>
      <c r="O63" s="234"/>
      <c r="P63" s="233" t="s">
        <v>465</v>
      </c>
      <c r="Q63" s="233" t="s">
        <v>450</v>
      </c>
      <c r="R63" s="234" t="s">
        <v>124</v>
      </c>
      <c r="S63" s="49"/>
      <c r="T63" s="49"/>
      <c r="U63" s="52"/>
      <c r="V63" s="49"/>
      <c r="W63" s="41" t="b">
        <v>0</v>
      </c>
      <c r="X63" s="41" t="b">
        <v>0</v>
      </c>
      <c r="Y63" s="41" t="b">
        <v>0</v>
      </c>
      <c r="Z63" s="26"/>
      <c r="AA63" s="27"/>
      <c r="AB63" s="27"/>
      <c r="AC63" s="27"/>
      <c r="AD63" s="27"/>
      <c r="AE63" s="26"/>
      <c r="AF63" s="28"/>
      <c r="AG63" s="28"/>
      <c r="AH63" s="28"/>
      <c r="AI63" s="28"/>
      <c r="AJ63" s="177">
        <v>30000</v>
      </c>
      <c r="AK63" s="173" t="s">
        <v>17</v>
      </c>
      <c r="AL63" s="26"/>
      <c r="AM63" s="29"/>
      <c r="AN63" s="29"/>
      <c r="AO63" s="29"/>
      <c r="AP63" s="29"/>
      <c r="AQ63" s="93"/>
      <c r="AR63" s="94"/>
      <c r="AS63" s="94"/>
      <c r="AT63" s="94"/>
      <c r="AU63" s="94"/>
      <c r="AV63" s="94"/>
      <c r="AW63" s="30"/>
      <c r="AX63" s="112"/>
      <c r="AY63" s="144" t="b">
        <v>0</v>
      </c>
      <c r="AZ63" s="139" t="b">
        <v>1</v>
      </c>
      <c r="BA63" s="137" t="b">
        <v>1</v>
      </c>
      <c r="BB63" s="141" t="s">
        <v>437</v>
      </c>
      <c r="BC63" s="147" t="b">
        <v>0</v>
      </c>
      <c r="BD63" s="72">
        <f t="shared" si="32"/>
        <v>0</v>
      </c>
      <c r="BE63" s="72">
        <f t="shared" si="33"/>
        <v>0</v>
      </c>
      <c r="BF63" s="72">
        <f t="shared" si="34"/>
        <v>0</v>
      </c>
      <c r="BG63" s="72">
        <f t="shared" si="35"/>
        <v>0</v>
      </c>
      <c r="BH63" s="72">
        <f t="shared" si="36"/>
        <v>0</v>
      </c>
      <c r="BI63" s="72">
        <f t="shared" si="37"/>
        <v>0</v>
      </c>
      <c r="BJ63" s="70">
        <f t="shared" si="38"/>
        <v>0</v>
      </c>
      <c r="BK63" s="70">
        <f t="shared" si="39"/>
        <v>0</v>
      </c>
      <c r="BL63" s="70">
        <f t="shared" si="40"/>
        <v>0</v>
      </c>
      <c r="BM63" s="70">
        <f t="shared" ca="1" si="41"/>
        <v>0</v>
      </c>
      <c r="BN63" s="70">
        <f t="shared" si="42"/>
        <v>0</v>
      </c>
      <c r="BO63" s="70">
        <f t="shared" si="42"/>
        <v>0</v>
      </c>
      <c r="BP63" s="70">
        <f t="shared" si="42"/>
        <v>0</v>
      </c>
      <c r="BQ63" s="70">
        <f t="shared" si="42"/>
        <v>0</v>
      </c>
      <c r="BR63" s="70">
        <f ca="1">IF(Thresholds!$C$8="Minimum",IF(OFFSET(BC63,0,$BR$1)&gt;=Thresholds!$D$8,1,0),IF(Thresholds!$C$8="Maximum",IF(OFFSET(BC63,0,$BR$1)&lt;=Thresholds!$D$8,1,0),1))</f>
        <v>0</v>
      </c>
      <c r="BS63" s="70">
        <f t="shared" si="43"/>
        <v>0</v>
      </c>
      <c r="BT63" s="70">
        <f t="shared" si="43"/>
        <v>0</v>
      </c>
      <c r="BU63" s="70">
        <f t="shared" si="43"/>
        <v>0</v>
      </c>
      <c r="BV63" s="70">
        <f t="shared" si="43"/>
        <v>0</v>
      </c>
      <c r="BW63" s="70">
        <f t="shared" si="43"/>
        <v>0</v>
      </c>
      <c r="BX63" s="70">
        <f t="shared" si="43"/>
        <v>0</v>
      </c>
    </row>
    <row r="64" spans="1:114" ht="29.1" customHeight="1">
      <c r="A64" s="170" t="b">
        <v>1</v>
      </c>
      <c r="B64" s="17"/>
      <c r="C64" s="180" t="str" cm="1">
        <f t="array" aca="1" ref="C64" ca="1">_xlfn.CONCAT(R64,IF(_xlfn.NUMBERVALUE(_xlfn.TEXTJOIN("",TRUE,IF(ISNUMBER(--MID(D64,ROW(INDIRECT("1:"&amp;LEN(D64))),1)),MID(D64,ROW(INDIRECT("1:"&amp;LEN(D64))),1),"")))&gt;=10,_xlfn.TEXTJOIN("",TRUE,IF(ISNUMBER(--MID(D64,ROW(INDIRECT("1:"&amp;LEN(D64))),1)),MID(D64,ROW(INDIRECT("1:"&amp;LEN(D64))),1),"")),_xlfn.CONCAT("0",_xlfn.TEXTJOIN("",TRUE,IF(ISNUMBER(--MID(D64,ROW(INDIRECT("1:"&amp;LEN(D64))),1)),MID(D64,ROW(INDIRECT("1:"&amp;LEN(D64))),1),"")))))</f>
        <v>Cotswold: Cirencester38</v>
      </c>
      <c r="D64" s="229" t="s">
        <v>151</v>
      </c>
      <c r="E64" s="231" t="s">
        <v>152</v>
      </c>
      <c r="F64" s="231" t="s">
        <v>15</v>
      </c>
      <c r="G64" s="231" t="s">
        <v>146</v>
      </c>
      <c r="H64" s="231" t="s">
        <v>446</v>
      </c>
      <c r="I64" s="230" t="s">
        <v>433</v>
      </c>
      <c r="J64" s="230"/>
      <c r="K64" s="231" t="s">
        <v>434</v>
      </c>
      <c r="L64" s="232" t="s">
        <v>447</v>
      </c>
      <c r="M64" s="233" t="s">
        <v>448</v>
      </c>
      <c r="N64" s="233" t="s">
        <v>437</v>
      </c>
      <c r="O64" s="234"/>
      <c r="P64" s="233" t="s">
        <v>465</v>
      </c>
      <c r="Q64" s="233" t="s">
        <v>450</v>
      </c>
      <c r="R64" s="234" t="s">
        <v>124</v>
      </c>
      <c r="S64" s="49"/>
      <c r="T64" s="49"/>
      <c r="U64" s="52"/>
      <c r="V64" s="49"/>
      <c r="W64" s="41" t="b">
        <v>0</v>
      </c>
      <c r="X64" s="41" t="b">
        <v>0</v>
      </c>
      <c r="Y64" s="41" t="b">
        <v>0</v>
      </c>
      <c r="Z64" s="26"/>
      <c r="AA64" s="27"/>
      <c r="AB64" s="27"/>
      <c r="AC64" s="27"/>
      <c r="AD64" s="27"/>
      <c r="AE64" s="26"/>
      <c r="AF64" s="28"/>
      <c r="AG64" s="28"/>
      <c r="AH64" s="28"/>
      <c r="AI64" s="28"/>
      <c r="AJ64" s="177">
        <v>750000</v>
      </c>
      <c r="AK64" s="173" t="s">
        <v>17</v>
      </c>
      <c r="AL64" s="26"/>
      <c r="AM64" s="29"/>
      <c r="AN64" s="29"/>
      <c r="AO64" s="29"/>
      <c r="AP64" s="29"/>
      <c r="AQ64" s="93"/>
      <c r="AR64" s="94"/>
      <c r="AS64" s="94"/>
      <c r="AT64" s="94"/>
      <c r="AU64" s="94"/>
      <c r="AV64" s="94"/>
      <c r="AW64" s="30"/>
      <c r="AX64" s="112"/>
      <c r="AY64" s="144" t="b">
        <v>0</v>
      </c>
      <c r="AZ64" s="139" t="b">
        <v>0</v>
      </c>
      <c r="BA64" s="137" t="b">
        <v>0</v>
      </c>
      <c r="BB64" s="141" t="s">
        <v>433</v>
      </c>
      <c r="BC64" s="147" t="b">
        <v>1</v>
      </c>
      <c r="BD64" s="72">
        <f t="shared" si="32"/>
        <v>0</v>
      </c>
      <c r="BE64" s="72">
        <f t="shared" si="33"/>
        <v>0</v>
      </c>
      <c r="BF64" s="72">
        <f t="shared" si="34"/>
        <v>0</v>
      </c>
      <c r="BG64" s="72">
        <f t="shared" si="35"/>
        <v>0</v>
      </c>
      <c r="BH64" s="72">
        <f t="shared" si="36"/>
        <v>0</v>
      </c>
      <c r="BI64" s="72">
        <f t="shared" si="37"/>
        <v>0</v>
      </c>
      <c r="BJ64" s="70">
        <f t="shared" si="38"/>
        <v>0</v>
      </c>
      <c r="BK64" s="70">
        <f t="shared" si="39"/>
        <v>0</v>
      </c>
      <c r="BL64" s="70">
        <f t="shared" si="40"/>
        <v>0</v>
      </c>
      <c r="BM64" s="70">
        <f t="shared" ca="1" si="41"/>
        <v>0</v>
      </c>
      <c r="BN64" s="70">
        <f t="shared" si="42"/>
        <v>0</v>
      </c>
      <c r="BO64" s="70">
        <f t="shared" si="42"/>
        <v>0</v>
      </c>
      <c r="BP64" s="70">
        <f t="shared" si="42"/>
        <v>0</v>
      </c>
      <c r="BQ64" s="70">
        <f t="shared" si="42"/>
        <v>0</v>
      </c>
      <c r="BR64" s="70">
        <f ca="1">IF(Thresholds!$C$8="Minimum",IF(OFFSET(BC64,0,$BR$1)&gt;=Thresholds!$D$8,1,0),IF(Thresholds!$C$8="Maximum",IF(OFFSET(BC64,0,$BR$1)&lt;=Thresholds!$D$8,1,0),1))</f>
        <v>0</v>
      </c>
      <c r="BS64" s="70">
        <f t="shared" si="43"/>
        <v>0</v>
      </c>
      <c r="BT64" s="70">
        <f t="shared" si="43"/>
        <v>0</v>
      </c>
      <c r="BU64" s="70">
        <f t="shared" si="43"/>
        <v>0</v>
      </c>
      <c r="BV64" s="70">
        <f t="shared" si="43"/>
        <v>0</v>
      </c>
      <c r="BW64" s="70">
        <f t="shared" si="43"/>
        <v>0</v>
      </c>
      <c r="BX64" s="70">
        <f t="shared" si="43"/>
        <v>0</v>
      </c>
    </row>
    <row r="65" spans="1:114" ht="29.1" customHeight="1">
      <c r="A65" s="170" t="b">
        <v>1</v>
      </c>
      <c r="B65" s="17"/>
      <c r="C65" s="180" t="str" cm="1">
        <f t="array" aca="1" ref="C65" ca="1">_xlfn.CONCAT(R65,IF(_xlfn.NUMBERVALUE(_xlfn.TEXTJOIN("",TRUE,IF(ISNUMBER(--MID(D65,ROW(INDIRECT("1:"&amp;LEN(D65))),1)),MID(D65,ROW(INDIRECT("1:"&amp;LEN(D65))),1),"")))&gt;=10,_xlfn.TEXTJOIN("",TRUE,IF(ISNUMBER(--MID(D65,ROW(INDIRECT("1:"&amp;LEN(D65))),1)),MID(D65,ROW(INDIRECT("1:"&amp;LEN(D65))),1),"")),_xlfn.CONCAT("0",_xlfn.TEXTJOIN("",TRUE,IF(ISNUMBER(--MID(D65,ROW(INDIRECT("1:"&amp;LEN(D65))),1)),MID(D65,ROW(INDIRECT("1:"&amp;LEN(D65))),1),"")))))</f>
        <v>Cotswold: Cirencester39</v>
      </c>
      <c r="D65" s="229" t="s">
        <v>154</v>
      </c>
      <c r="E65" s="230" t="s">
        <v>155</v>
      </c>
      <c r="F65" s="230" t="s">
        <v>15</v>
      </c>
      <c r="G65" s="230" t="s">
        <v>156</v>
      </c>
      <c r="H65" s="231" t="s">
        <v>446</v>
      </c>
      <c r="I65" s="230" t="s">
        <v>433</v>
      </c>
      <c r="J65" s="230"/>
      <c r="K65" s="231" t="s">
        <v>434</v>
      </c>
      <c r="L65" s="232" t="s">
        <v>447</v>
      </c>
      <c r="M65" s="233" t="s">
        <v>448</v>
      </c>
      <c r="N65" s="233" t="s">
        <v>437</v>
      </c>
      <c r="O65" s="234"/>
      <c r="P65" s="233" t="s">
        <v>465</v>
      </c>
      <c r="Q65" s="233" t="s">
        <v>450</v>
      </c>
      <c r="R65" s="234" t="s">
        <v>124</v>
      </c>
      <c r="S65" s="43"/>
      <c r="T65" s="43"/>
      <c r="U65" s="45"/>
      <c r="V65" s="43"/>
      <c r="W65" s="38" t="b">
        <v>0</v>
      </c>
      <c r="X65" s="38" t="b">
        <v>0</v>
      </c>
      <c r="Y65" s="38" t="b">
        <v>0</v>
      </c>
      <c r="Z65" s="26"/>
      <c r="AA65" s="27"/>
      <c r="AB65" s="27"/>
      <c r="AC65" s="27"/>
      <c r="AD65" s="27"/>
      <c r="AE65" s="26"/>
      <c r="AF65" s="28"/>
      <c r="AG65" s="28"/>
      <c r="AH65" s="28"/>
      <c r="AI65" s="28"/>
      <c r="AJ65" s="177">
        <v>550000</v>
      </c>
      <c r="AK65" s="173" t="s">
        <v>17</v>
      </c>
      <c r="AL65" s="26"/>
      <c r="AM65" s="29"/>
      <c r="AN65" s="29"/>
      <c r="AO65" s="29"/>
      <c r="AP65" s="29"/>
      <c r="AQ65" s="95"/>
      <c r="AR65" s="94"/>
      <c r="AS65" s="94"/>
      <c r="AT65" s="94"/>
      <c r="AU65" s="94"/>
      <c r="AV65" s="94"/>
      <c r="AW65" s="30"/>
      <c r="AX65" s="111"/>
      <c r="AY65" s="144" t="b">
        <v>1</v>
      </c>
      <c r="AZ65" s="139" t="b">
        <v>0</v>
      </c>
      <c r="BA65" s="137" t="b">
        <v>0</v>
      </c>
      <c r="BB65" s="141" t="s">
        <v>437</v>
      </c>
      <c r="BC65" s="147" t="b">
        <v>1</v>
      </c>
      <c r="BD65" s="72">
        <f t="shared" si="32"/>
        <v>0</v>
      </c>
      <c r="BE65" s="72">
        <f t="shared" si="33"/>
        <v>0</v>
      </c>
      <c r="BF65" s="72">
        <f t="shared" si="34"/>
        <v>0</v>
      </c>
      <c r="BG65" s="72">
        <f t="shared" si="35"/>
        <v>0</v>
      </c>
      <c r="BH65" s="72">
        <f t="shared" si="36"/>
        <v>0</v>
      </c>
      <c r="BI65" s="72">
        <f t="shared" si="37"/>
        <v>0</v>
      </c>
      <c r="BJ65" s="70">
        <f t="shared" si="38"/>
        <v>0</v>
      </c>
      <c r="BK65" s="70">
        <f t="shared" si="39"/>
        <v>0</v>
      </c>
      <c r="BL65" s="70">
        <f t="shared" si="40"/>
        <v>0</v>
      </c>
      <c r="BM65" s="70">
        <f t="shared" ca="1" si="41"/>
        <v>0</v>
      </c>
      <c r="BN65" s="70">
        <f t="shared" si="42"/>
        <v>0</v>
      </c>
      <c r="BO65" s="70">
        <f t="shared" si="42"/>
        <v>0</v>
      </c>
      <c r="BP65" s="70">
        <f t="shared" si="42"/>
        <v>0</v>
      </c>
      <c r="BQ65" s="70">
        <f t="shared" si="42"/>
        <v>0</v>
      </c>
      <c r="BR65" s="70">
        <f ca="1">IF(Thresholds!$C$8="Minimum",IF(OFFSET(BC65,0,$BR$1)&gt;=Thresholds!$D$8,1,0),IF(Thresholds!$C$8="Maximum",IF(OFFSET(BC65,0,$BR$1)&lt;=Thresholds!$D$8,1,0),1))</f>
        <v>0</v>
      </c>
      <c r="BS65" s="70">
        <f t="shared" si="43"/>
        <v>0</v>
      </c>
      <c r="BT65" s="70">
        <f t="shared" si="43"/>
        <v>0</v>
      </c>
      <c r="BU65" s="70">
        <f t="shared" si="43"/>
        <v>0</v>
      </c>
      <c r="BV65" s="70">
        <f t="shared" si="43"/>
        <v>0</v>
      </c>
      <c r="BW65" s="70">
        <f t="shared" si="43"/>
        <v>0</v>
      </c>
      <c r="BX65" s="70">
        <f t="shared" si="43"/>
        <v>0</v>
      </c>
    </row>
    <row r="66" spans="1:114" ht="29.1" customHeight="1">
      <c r="A66" s="170" t="b">
        <v>1</v>
      </c>
      <c r="B66" s="17"/>
      <c r="C66" s="180" t="str" cm="1">
        <f t="array" aca="1" ref="C66" ca="1">_xlfn.CONCAT(R66,IF(_xlfn.NUMBERVALUE(_xlfn.TEXTJOIN("",TRUE,IF(ISNUMBER(--MID(D66,ROW(INDIRECT("1:"&amp;LEN(D66))),1)),MID(D66,ROW(INDIRECT("1:"&amp;LEN(D66))),1),"")))&gt;=10,_xlfn.TEXTJOIN("",TRUE,IF(ISNUMBER(--MID(D66,ROW(INDIRECT("1:"&amp;LEN(D66))),1)),MID(D66,ROW(INDIRECT("1:"&amp;LEN(D66))),1),"")),_xlfn.CONCAT("0",_xlfn.TEXTJOIN("",TRUE,IF(ISNUMBER(--MID(D66,ROW(INDIRECT("1:"&amp;LEN(D66))),1)),MID(D66,ROW(INDIRECT("1:"&amp;LEN(D66))),1),"")))))</f>
        <v>Cotswold: Cirencester40</v>
      </c>
      <c r="D66" s="229" t="s">
        <v>158</v>
      </c>
      <c r="E66" s="231" t="s">
        <v>159</v>
      </c>
      <c r="F66" s="231" t="s">
        <v>15</v>
      </c>
      <c r="G66" s="231" t="s">
        <v>160</v>
      </c>
      <c r="H66" s="231" t="s">
        <v>446</v>
      </c>
      <c r="I66" s="230" t="s">
        <v>433</v>
      </c>
      <c r="J66" s="230"/>
      <c r="K66" s="231" t="s">
        <v>434</v>
      </c>
      <c r="L66" s="232" t="s">
        <v>447</v>
      </c>
      <c r="M66" s="233" t="s">
        <v>448</v>
      </c>
      <c r="N66" s="233" t="s">
        <v>437</v>
      </c>
      <c r="O66" s="234"/>
      <c r="P66" s="233" t="s">
        <v>465</v>
      </c>
      <c r="Q66" s="233" t="s">
        <v>450</v>
      </c>
      <c r="R66" s="234" t="s">
        <v>124</v>
      </c>
      <c r="S66" s="43"/>
      <c r="T66" s="43"/>
      <c r="U66" s="45"/>
      <c r="V66" s="43"/>
      <c r="W66" s="38" t="b">
        <v>0</v>
      </c>
      <c r="X66" s="38" t="b">
        <v>0</v>
      </c>
      <c r="Y66" s="38" t="b">
        <v>0</v>
      </c>
      <c r="Z66" s="26"/>
      <c r="AA66" s="27"/>
      <c r="AB66" s="27"/>
      <c r="AC66" s="27"/>
      <c r="AD66" s="27"/>
      <c r="AE66" s="26"/>
      <c r="AF66" s="28"/>
      <c r="AG66" s="28"/>
      <c r="AH66" s="28"/>
      <c r="AI66" s="28"/>
      <c r="AJ66" s="177">
        <v>550000</v>
      </c>
      <c r="AK66" s="173" t="s">
        <v>17</v>
      </c>
      <c r="AL66" s="26"/>
      <c r="AM66" s="29"/>
      <c r="AN66" s="29"/>
      <c r="AO66" s="29"/>
      <c r="AP66" s="29"/>
      <c r="AQ66" s="95"/>
      <c r="AR66" s="94"/>
      <c r="AS66" s="94"/>
      <c r="AT66" s="94"/>
      <c r="AU66" s="94"/>
      <c r="AV66" s="94"/>
      <c r="AW66" s="30"/>
      <c r="AX66" s="112"/>
      <c r="AY66" s="144" t="b">
        <v>1</v>
      </c>
      <c r="AZ66" s="139" t="b">
        <v>0</v>
      </c>
      <c r="BA66" s="137" t="b">
        <v>0</v>
      </c>
      <c r="BB66" s="141" t="s">
        <v>437</v>
      </c>
      <c r="BC66" s="147" t="b">
        <v>1</v>
      </c>
      <c r="BD66" s="72">
        <f t="shared" si="32"/>
        <v>0</v>
      </c>
      <c r="BE66" s="72">
        <f t="shared" si="33"/>
        <v>0</v>
      </c>
      <c r="BF66" s="72">
        <f t="shared" si="34"/>
        <v>0</v>
      </c>
      <c r="BG66" s="72">
        <f t="shared" si="35"/>
        <v>0</v>
      </c>
      <c r="BH66" s="72">
        <f t="shared" si="36"/>
        <v>0</v>
      </c>
      <c r="BI66" s="72">
        <f t="shared" si="37"/>
        <v>0</v>
      </c>
      <c r="BJ66" s="70">
        <f t="shared" si="38"/>
        <v>0</v>
      </c>
      <c r="BK66" s="70">
        <f t="shared" si="39"/>
        <v>0</v>
      </c>
      <c r="BL66" s="70">
        <f t="shared" si="40"/>
        <v>0</v>
      </c>
      <c r="BM66" s="70">
        <f t="shared" ca="1" si="41"/>
        <v>0</v>
      </c>
      <c r="BN66" s="70">
        <f t="shared" si="42"/>
        <v>0</v>
      </c>
      <c r="BO66" s="70">
        <f t="shared" si="42"/>
        <v>0</v>
      </c>
      <c r="BP66" s="70">
        <f t="shared" si="42"/>
        <v>0</v>
      </c>
      <c r="BQ66" s="70">
        <f t="shared" si="42"/>
        <v>0</v>
      </c>
      <c r="BR66" s="70">
        <f ca="1">IF(Thresholds!$C$8="Minimum",IF(OFFSET(BC66,0,$BR$1)&gt;=Thresholds!$D$8,1,0),IF(Thresholds!$C$8="Maximum",IF(OFFSET(BC66,0,$BR$1)&lt;=Thresholds!$D$8,1,0),1))</f>
        <v>0</v>
      </c>
      <c r="BS66" s="70">
        <f t="shared" si="43"/>
        <v>0</v>
      </c>
      <c r="BT66" s="70">
        <f t="shared" si="43"/>
        <v>0</v>
      </c>
      <c r="BU66" s="70">
        <f t="shared" si="43"/>
        <v>0</v>
      </c>
      <c r="BV66" s="70">
        <f t="shared" si="43"/>
        <v>0</v>
      </c>
      <c r="BW66" s="70">
        <f t="shared" si="43"/>
        <v>0</v>
      </c>
      <c r="BX66" s="70">
        <f t="shared" si="43"/>
        <v>0</v>
      </c>
    </row>
    <row r="67" spans="1:114" ht="29.1" customHeight="1">
      <c r="A67" s="170" t="b">
        <v>1</v>
      </c>
      <c r="B67" s="16"/>
      <c r="C67" s="180" t="str" cm="1">
        <f t="array" aca="1" ref="C67" ca="1">_xlfn.CONCAT(R67,IF(_xlfn.NUMBERVALUE(_xlfn.TEXTJOIN("",TRUE,IF(ISNUMBER(--MID(D67,ROW(INDIRECT("1:"&amp;LEN(D67))),1)),MID(D67,ROW(INDIRECT("1:"&amp;LEN(D67))),1),"")))&gt;=10,_xlfn.TEXTJOIN("",TRUE,IF(ISNUMBER(--MID(D67,ROW(INDIRECT("1:"&amp;LEN(D67))),1)),MID(D67,ROW(INDIRECT("1:"&amp;LEN(D67))),1),"")),_xlfn.CONCAT("0",_xlfn.TEXTJOIN("",TRUE,IF(ISNUMBER(--MID(D67,ROW(INDIRECT("1:"&amp;LEN(D67))),1)),MID(D67,ROW(INDIRECT("1:"&amp;LEN(D67))),1),"")))))</f>
        <v>Cotswold: Cirencester41</v>
      </c>
      <c r="D67" s="229" t="s">
        <v>161</v>
      </c>
      <c r="E67" s="230" t="s">
        <v>162</v>
      </c>
      <c r="F67" s="230" t="s">
        <v>15</v>
      </c>
      <c r="G67" s="230" t="s">
        <v>163</v>
      </c>
      <c r="H67" s="231" t="s">
        <v>446</v>
      </c>
      <c r="I67" s="230" t="s">
        <v>433</v>
      </c>
      <c r="J67" s="230"/>
      <c r="K67" s="231" t="s">
        <v>434</v>
      </c>
      <c r="L67" s="232" t="s">
        <v>447</v>
      </c>
      <c r="M67" s="233" t="s">
        <v>448</v>
      </c>
      <c r="N67" s="233" t="s">
        <v>437</v>
      </c>
      <c r="O67" s="234"/>
      <c r="P67" s="233" t="s">
        <v>465</v>
      </c>
      <c r="Q67" s="233" t="s">
        <v>450</v>
      </c>
      <c r="R67" s="234" t="s">
        <v>124</v>
      </c>
      <c r="S67" s="44"/>
      <c r="T67" s="44"/>
      <c r="U67" s="46"/>
      <c r="V67" s="44"/>
      <c r="W67" s="39" t="b">
        <v>0</v>
      </c>
      <c r="X67" s="39" t="b">
        <v>0</v>
      </c>
      <c r="Y67" s="39" t="b">
        <v>0</v>
      </c>
      <c r="Z67" s="31"/>
      <c r="AA67" s="32"/>
      <c r="AB67" s="32"/>
      <c r="AC67" s="32"/>
      <c r="AD67" s="32"/>
      <c r="AE67" s="31"/>
      <c r="AF67" s="33"/>
      <c r="AG67" s="33"/>
      <c r="AH67" s="33"/>
      <c r="AI67" s="33"/>
      <c r="AJ67" s="177">
        <v>550000</v>
      </c>
      <c r="AK67" s="173" t="s">
        <v>17</v>
      </c>
      <c r="AL67" s="31"/>
      <c r="AM67" s="37"/>
      <c r="AN67" s="37"/>
      <c r="AO67" s="37"/>
      <c r="AP67" s="37"/>
      <c r="AQ67" s="95"/>
      <c r="AR67" s="94"/>
      <c r="AS67" s="94"/>
      <c r="AT67" s="94"/>
      <c r="AU67" s="94"/>
      <c r="AV67" s="94"/>
      <c r="AW67" s="36"/>
      <c r="AX67" s="111"/>
      <c r="AY67" s="145" t="b">
        <v>0</v>
      </c>
      <c r="AZ67" s="139" t="b">
        <v>0</v>
      </c>
      <c r="BA67" s="137" t="b">
        <v>0</v>
      </c>
      <c r="BB67" s="141" t="s">
        <v>433</v>
      </c>
      <c r="BC67" s="147" t="b">
        <v>1</v>
      </c>
      <c r="BD67" s="72">
        <f t="shared" si="32"/>
        <v>0</v>
      </c>
      <c r="BE67" s="72">
        <f t="shared" si="33"/>
        <v>0</v>
      </c>
      <c r="BF67" s="72">
        <f t="shared" si="34"/>
        <v>0</v>
      </c>
      <c r="BG67" s="72">
        <f t="shared" si="35"/>
        <v>0</v>
      </c>
      <c r="BH67" s="72">
        <f t="shared" si="36"/>
        <v>0</v>
      </c>
      <c r="BI67" s="72">
        <f t="shared" si="37"/>
        <v>0</v>
      </c>
      <c r="BJ67" s="70">
        <f t="shared" si="38"/>
        <v>0</v>
      </c>
      <c r="BK67" s="70">
        <f t="shared" si="39"/>
        <v>0</v>
      </c>
      <c r="BL67" s="70">
        <f t="shared" si="40"/>
        <v>0</v>
      </c>
      <c r="BM67" s="70">
        <f t="shared" ca="1" si="41"/>
        <v>0</v>
      </c>
      <c r="BN67" s="70">
        <f t="shared" si="42"/>
        <v>0</v>
      </c>
      <c r="BO67" s="70">
        <f t="shared" si="42"/>
        <v>0</v>
      </c>
      <c r="BP67" s="70">
        <f t="shared" si="42"/>
        <v>0</v>
      </c>
      <c r="BQ67" s="70">
        <f t="shared" si="42"/>
        <v>0</v>
      </c>
      <c r="BR67" s="70">
        <f ca="1">IF(Thresholds!$C$8="Minimum",IF(OFFSET(BC67,0,$BR$1)&gt;=Thresholds!$D$8,1,0),IF(Thresholds!$C$8="Maximum",IF(OFFSET(BC67,0,$BR$1)&lt;=Thresholds!$D$8,1,0),1))</f>
        <v>0</v>
      </c>
      <c r="BS67" s="70">
        <f t="shared" si="43"/>
        <v>0</v>
      </c>
      <c r="BT67" s="70">
        <f t="shared" si="43"/>
        <v>0</v>
      </c>
      <c r="BU67" s="70">
        <f t="shared" si="43"/>
        <v>0</v>
      </c>
      <c r="BV67" s="70">
        <f t="shared" si="43"/>
        <v>0</v>
      </c>
      <c r="BW67" s="70">
        <f t="shared" si="43"/>
        <v>0</v>
      </c>
      <c r="BX67" s="70">
        <f t="shared" si="43"/>
        <v>0</v>
      </c>
    </row>
    <row r="68" spans="1:114" ht="29.1" customHeight="1">
      <c r="A68" s="170" t="b">
        <v>1</v>
      </c>
      <c r="B68" s="16"/>
      <c r="C68" s="180" t="str" cm="1">
        <f t="array" aca="1" ref="C68" ca="1">_xlfn.CONCAT(R68,IF(_xlfn.NUMBERVALUE(_xlfn.TEXTJOIN("",TRUE,IF(ISNUMBER(--MID(D68,ROW(INDIRECT("1:"&amp;LEN(D68))),1)),MID(D68,ROW(INDIRECT("1:"&amp;LEN(D68))),1),"")))&gt;=10,_xlfn.TEXTJOIN("",TRUE,IF(ISNUMBER(--MID(D68,ROW(INDIRECT("1:"&amp;LEN(D68))),1)),MID(D68,ROW(INDIRECT("1:"&amp;LEN(D68))),1),"")),_xlfn.CONCAT("0",_xlfn.TEXTJOIN("",TRUE,IF(ISNUMBER(--MID(D68,ROW(INDIRECT("1:"&amp;LEN(D68))),1)),MID(D68,ROW(INDIRECT("1:"&amp;LEN(D68))),1),"")))))</f>
        <v>Cotswold: Cirencester42</v>
      </c>
      <c r="D68" s="229" t="s">
        <v>164</v>
      </c>
      <c r="E68" s="230" t="s">
        <v>165</v>
      </c>
      <c r="F68" s="230" t="s">
        <v>15</v>
      </c>
      <c r="G68" s="230" t="s">
        <v>166</v>
      </c>
      <c r="H68" s="231" t="s">
        <v>446</v>
      </c>
      <c r="I68" s="230" t="s">
        <v>433</v>
      </c>
      <c r="J68" s="230"/>
      <c r="K68" s="230" t="s">
        <v>434</v>
      </c>
      <c r="L68" s="232" t="s">
        <v>447</v>
      </c>
      <c r="M68" s="233" t="s">
        <v>448</v>
      </c>
      <c r="N68" s="233"/>
      <c r="O68" s="233"/>
      <c r="P68" s="233" t="s">
        <v>123</v>
      </c>
      <c r="Q68" s="233" t="s">
        <v>450</v>
      </c>
      <c r="R68" s="234" t="s">
        <v>124</v>
      </c>
      <c r="S68" s="44"/>
      <c r="T68" s="44"/>
      <c r="U68" s="46"/>
      <c r="V68" s="44"/>
      <c r="W68" s="39" t="b">
        <v>0</v>
      </c>
      <c r="X68" s="39" t="b">
        <v>0</v>
      </c>
      <c r="Y68" s="39" t="b">
        <v>0</v>
      </c>
      <c r="Z68" s="31"/>
      <c r="AA68" s="32"/>
      <c r="AB68" s="32"/>
      <c r="AC68" s="32"/>
      <c r="AD68" s="32"/>
      <c r="AE68" s="31"/>
      <c r="AF68" s="33"/>
      <c r="AG68" s="33"/>
      <c r="AH68" s="33"/>
      <c r="AI68" s="33"/>
      <c r="AJ68" s="177">
        <v>550000</v>
      </c>
      <c r="AK68" s="173" t="s">
        <v>17</v>
      </c>
      <c r="AL68" s="31"/>
      <c r="AM68" s="37"/>
      <c r="AN68" s="37"/>
      <c r="AO68" s="37"/>
      <c r="AP68" s="37"/>
      <c r="AQ68" s="95"/>
      <c r="AR68" s="94"/>
      <c r="AS68" s="94"/>
      <c r="AT68" s="94"/>
      <c r="AU68" s="94"/>
      <c r="AV68" s="96"/>
      <c r="AW68" s="36"/>
      <c r="AX68" s="111"/>
      <c r="AY68" s="145" t="b">
        <v>0</v>
      </c>
      <c r="AZ68" s="139" t="b">
        <v>0</v>
      </c>
      <c r="BA68" s="137" t="b">
        <v>1</v>
      </c>
      <c r="BB68" s="141" t="s">
        <v>433</v>
      </c>
      <c r="BC68" s="147" t="b">
        <v>1</v>
      </c>
      <c r="BD68" s="72">
        <f t="shared" si="32"/>
        <v>0</v>
      </c>
      <c r="BE68" s="72">
        <f t="shared" si="33"/>
        <v>0</v>
      </c>
      <c r="BF68" s="72">
        <f t="shared" si="34"/>
        <v>0</v>
      </c>
      <c r="BG68" s="72">
        <f t="shared" si="35"/>
        <v>0</v>
      </c>
      <c r="BH68" s="72">
        <f t="shared" si="36"/>
        <v>0</v>
      </c>
      <c r="BI68" s="72">
        <f t="shared" si="37"/>
        <v>0</v>
      </c>
      <c r="BJ68" s="70">
        <f t="shared" si="38"/>
        <v>0</v>
      </c>
      <c r="BK68" s="70">
        <f t="shared" si="39"/>
        <v>0</v>
      </c>
      <c r="BL68" s="70">
        <f t="shared" si="40"/>
        <v>0</v>
      </c>
      <c r="BM68" s="70">
        <f t="shared" ca="1" si="41"/>
        <v>0</v>
      </c>
      <c r="BN68" s="70">
        <f t="shared" si="42"/>
        <v>0</v>
      </c>
      <c r="BO68" s="70">
        <f t="shared" si="42"/>
        <v>0</v>
      </c>
      <c r="BP68" s="70">
        <f t="shared" si="42"/>
        <v>0</v>
      </c>
      <c r="BQ68" s="70">
        <f t="shared" si="42"/>
        <v>0</v>
      </c>
      <c r="BR68" s="70">
        <f ca="1">IF(Thresholds!$C$8="Minimum",IF(OFFSET(BC68,0,$BR$1)&gt;=Thresholds!$D$8,1,0),IF(Thresholds!$C$8="Maximum",IF(OFFSET(BC68,0,$BR$1)&lt;=Thresholds!$D$8,1,0),1))</f>
        <v>0</v>
      </c>
      <c r="BS68" s="70">
        <f t="shared" si="43"/>
        <v>0</v>
      </c>
      <c r="BT68" s="70">
        <f t="shared" si="43"/>
        <v>0</v>
      </c>
      <c r="BU68" s="70">
        <f t="shared" si="43"/>
        <v>0</v>
      </c>
      <c r="BV68" s="70">
        <f t="shared" si="43"/>
        <v>0</v>
      </c>
      <c r="BW68" s="70">
        <f t="shared" si="43"/>
        <v>0</v>
      </c>
      <c r="BX68" s="70">
        <f t="shared" si="43"/>
        <v>0</v>
      </c>
    </row>
    <row r="69" spans="1:114" ht="29.1" customHeight="1">
      <c r="A69" s="170"/>
      <c r="B69" s="16"/>
      <c r="C69" s="180"/>
      <c r="D69" s="229" t="s">
        <v>834</v>
      </c>
      <c r="E69" s="230" t="s">
        <v>836</v>
      </c>
      <c r="F69" s="230"/>
      <c r="G69" s="230"/>
      <c r="H69" s="231"/>
      <c r="I69" s="230"/>
      <c r="J69" s="230"/>
      <c r="K69" s="230"/>
      <c r="L69" s="232"/>
      <c r="M69" s="233"/>
      <c r="N69" s="233"/>
      <c r="O69" s="233"/>
      <c r="P69" s="233"/>
      <c r="Q69" s="233"/>
      <c r="R69" s="234"/>
      <c r="S69" s="44"/>
      <c r="T69" s="44"/>
      <c r="U69" s="46"/>
      <c r="V69" s="44"/>
      <c r="W69" s="39" t="b">
        <v>0</v>
      </c>
      <c r="X69" s="39" t="b">
        <v>0</v>
      </c>
      <c r="Y69" s="39" t="b">
        <v>0</v>
      </c>
      <c r="Z69" s="31"/>
      <c r="AA69" s="32"/>
      <c r="AB69" s="32"/>
      <c r="AC69" s="32"/>
      <c r="AD69" s="32"/>
      <c r="AE69" s="31"/>
      <c r="AF69" s="33"/>
      <c r="AG69" s="33"/>
      <c r="AH69" s="33"/>
      <c r="AI69" s="33"/>
      <c r="AJ69" s="177"/>
      <c r="AK69" s="173"/>
      <c r="AL69" s="31"/>
      <c r="AM69" s="37"/>
      <c r="AN69" s="37"/>
      <c r="AO69" s="37"/>
      <c r="AP69" s="37"/>
      <c r="AQ69" s="95"/>
      <c r="AR69" s="94"/>
      <c r="AS69" s="94"/>
      <c r="AT69" s="94"/>
      <c r="AU69" s="94"/>
      <c r="AV69" s="96"/>
      <c r="AW69" s="36"/>
      <c r="AX69" s="111"/>
      <c r="AY69" s="145" t="b">
        <v>0</v>
      </c>
      <c r="AZ69" s="139" t="b">
        <v>0</v>
      </c>
      <c r="BA69" s="137" t="b">
        <v>0</v>
      </c>
      <c r="BB69" s="141" t="b">
        <v>0</v>
      </c>
      <c r="BC69" s="147" t="b">
        <v>0</v>
      </c>
    </row>
    <row r="70" spans="1:114" ht="29.1" customHeight="1">
      <c r="A70" s="170" t="b">
        <v>1</v>
      </c>
      <c r="B70" s="16"/>
      <c r="C70" s="180" t="str" cm="1">
        <f t="array" aca="1" ref="C70" ca="1">_xlfn.CONCAT(R70,IF(_xlfn.NUMBERVALUE(_xlfn.TEXTJOIN("",TRUE,IF(ISNUMBER(--MID(D70,ROW(INDIRECT("1:"&amp;LEN(D70))),1)),MID(D70,ROW(INDIRECT("1:"&amp;LEN(D70))),1),"")))&gt;=10,_xlfn.TEXTJOIN("",TRUE,IF(ISNUMBER(--MID(D70,ROW(INDIRECT("1:"&amp;LEN(D70))),1)),MID(D70,ROW(INDIRECT("1:"&amp;LEN(D70))),1),"")),_xlfn.CONCAT("0",_xlfn.TEXTJOIN("",TRUE,IF(ISNUMBER(--MID(D70,ROW(INDIRECT("1:"&amp;LEN(D70))),1)),MID(D70,ROW(INDIRECT("1:"&amp;LEN(D70))),1),"")))))</f>
        <v>Cotswold: Down Ampney01</v>
      </c>
      <c r="D70" s="229" t="s">
        <v>167</v>
      </c>
      <c r="E70" s="230" t="s">
        <v>104</v>
      </c>
      <c r="F70" s="230" t="s">
        <v>15</v>
      </c>
      <c r="G70" s="230" t="s">
        <v>168</v>
      </c>
      <c r="H70" s="230" t="s">
        <v>516</v>
      </c>
      <c r="I70" s="230" t="s">
        <v>455</v>
      </c>
      <c r="J70" s="230"/>
      <c r="K70" s="230" t="s">
        <v>434</v>
      </c>
      <c r="L70" s="232" t="s">
        <v>456</v>
      </c>
      <c r="M70" s="233" t="s">
        <v>478</v>
      </c>
      <c r="N70" s="233" t="s">
        <v>437</v>
      </c>
      <c r="O70" s="233" t="s">
        <v>438</v>
      </c>
      <c r="P70" s="233" t="s">
        <v>459</v>
      </c>
      <c r="Q70" s="234" t="s">
        <v>460</v>
      </c>
      <c r="R70" s="234" t="s">
        <v>517</v>
      </c>
      <c r="S70" s="48"/>
      <c r="T70" s="48"/>
      <c r="U70" s="50"/>
      <c r="V70" s="48"/>
      <c r="W70" s="40" t="b">
        <v>0</v>
      </c>
      <c r="X70" s="40" t="b">
        <v>0</v>
      </c>
      <c r="Y70" s="40" t="b">
        <v>0</v>
      </c>
      <c r="Z70" s="31"/>
      <c r="AA70" s="32"/>
      <c r="AB70" s="32"/>
      <c r="AC70" s="32"/>
      <c r="AD70" s="32"/>
      <c r="AE70" s="31"/>
      <c r="AF70" s="33"/>
      <c r="AG70" s="33"/>
      <c r="AH70" s="33"/>
      <c r="AI70" s="33"/>
      <c r="AJ70" s="177">
        <v>0</v>
      </c>
      <c r="AK70" s="172" t="s">
        <v>17</v>
      </c>
      <c r="AL70" s="31" t="s">
        <v>442</v>
      </c>
      <c r="AM70" s="37" t="s">
        <v>442</v>
      </c>
      <c r="AN70" s="37" t="s">
        <v>442</v>
      </c>
      <c r="AO70" s="37" t="s">
        <v>443</v>
      </c>
      <c r="AP70" s="37" t="s">
        <v>441</v>
      </c>
      <c r="AQ70" s="95" t="s">
        <v>442</v>
      </c>
      <c r="AR70" s="94" t="s">
        <v>442</v>
      </c>
      <c r="AS70" s="94" t="s">
        <v>442</v>
      </c>
      <c r="AT70" s="94" t="s">
        <v>442</v>
      </c>
      <c r="AU70" s="94" t="s">
        <v>442</v>
      </c>
      <c r="AV70" s="94" t="s">
        <v>442</v>
      </c>
      <c r="AW70" s="36"/>
      <c r="AX70" s="111"/>
      <c r="AY70" s="144" t="b">
        <v>1</v>
      </c>
      <c r="AZ70" s="139" t="b">
        <v>0</v>
      </c>
      <c r="BA70" s="137" t="b">
        <v>0</v>
      </c>
      <c r="BB70" s="141" t="s">
        <v>437</v>
      </c>
      <c r="BC70" s="147" t="b">
        <v>1</v>
      </c>
      <c r="BD70" s="72">
        <f t="shared" ref="BD70:BD76" si="44">COUNTIF($AL70:$AO70,"G")</f>
        <v>3</v>
      </c>
      <c r="BE70" s="72">
        <f t="shared" ref="BE70:BE76" si="45">COUNTIF($AL70:$AO70,"G/A")</f>
        <v>1</v>
      </c>
      <c r="BF70" s="72">
        <f t="shared" ref="BF70:BF76" si="46">COUNTIF($AL70:$AO70,"A")</f>
        <v>0</v>
      </c>
      <c r="BG70" s="72">
        <f t="shared" ref="BG70:BG76" si="47">COUNTIF($AL70:$AO70,"A/R")</f>
        <v>0</v>
      </c>
      <c r="BH70" s="72">
        <f t="shared" ref="BH70:BH76" si="48">COUNTIF($AL70:$AO70,"R")</f>
        <v>0</v>
      </c>
      <c r="BI70" s="72">
        <f t="shared" ref="BI70:BI76" si="49">COUNTIF($AL70:$AO70,"N")</f>
        <v>0</v>
      </c>
      <c r="BJ70" s="70">
        <f t="shared" ref="BJ70:BJ76" si="50">BD70+BE70</f>
        <v>4</v>
      </c>
      <c r="BK70" s="70">
        <f t="shared" ref="BK70:BK76" si="51">SUM(BD70:BF70)</f>
        <v>4</v>
      </c>
      <c r="BL70" s="70">
        <f t="shared" ref="BL70:BL76" si="52">SUM(BG70:BH70)</f>
        <v>0</v>
      </c>
      <c r="BM70" s="70">
        <f t="shared" ref="BM70:BM76" ca="1" si="53">IF(COUNTIF(BN70:BX70,0)&gt;0,0,1)</f>
        <v>0</v>
      </c>
      <c r="BN70" s="70">
        <f t="shared" ref="BN70:BQ76" si="54">IF(COUNTIF(BN$165:BN$170,AL70)&gt;0,1,0)</f>
        <v>1</v>
      </c>
      <c r="BO70" s="70">
        <f t="shared" si="54"/>
        <v>1</v>
      </c>
      <c r="BP70" s="70">
        <f t="shared" si="54"/>
        <v>1</v>
      </c>
      <c r="BQ70" s="70">
        <f t="shared" si="54"/>
        <v>1</v>
      </c>
      <c r="BR70" s="70">
        <f ca="1">IF(Thresholds!$C$8="Minimum",IF(OFFSET(BC70,0,$BR$1)&gt;=Thresholds!$D$8,1,0),IF(Thresholds!$C$8="Maximum",IF(OFFSET(BC70,0,$BR$1)&lt;=Thresholds!$D$8,1,0),1))</f>
        <v>0</v>
      </c>
      <c r="BS70" s="70">
        <f t="shared" ref="BS70:BX76" si="55">IF(COUNTIF(BS$165:BS$170,AQ70)&gt;0,1,0)</f>
        <v>1</v>
      </c>
      <c r="BT70" s="70">
        <f t="shared" si="55"/>
        <v>1</v>
      </c>
      <c r="BU70" s="70">
        <f t="shared" si="55"/>
        <v>1</v>
      </c>
      <c r="BV70" s="70">
        <f t="shared" si="55"/>
        <v>1</v>
      </c>
      <c r="BW70" s="70">
        <f t="shared" si="55"/>
        <v>1</v>
      </c>
      <c r="BX70" s="70">
        <f t="shared" si="55"/>
        <v>1</v>
      </c>
    </row>
    <row r="71" spans="1:114" ht="29.1" customHeight="1">
      <c r="A71" s="170" t="b">
        <v>1</v>
      </c>
      <c r="B71" s="16"/>
      <c r="C71" s="180" t="str" cm="1">
        <f t="array" aca="1" ref="C71" ca="1">_xlfn.CONCAT(R71,IF(_xlfn.NUMBERVALUE(_xlfn.TEXTJOIN("",TRUE,IF(ISNUMBER(--MID(D71,ROW(INDIRECT("1:"&amp;LEN(D71))),1)),MID(D71,ROW(INDIRECT("1:"&amp;LEN(D71))),1),"")))&gt;=10,_xlfn.TEXTJOIN("",TRUE,IF(ISNUMBER(--MID(D71,ROW(INDIRECT("1:"&amp;LEN(D71))),1)),MID(D71,ROW(INDIRECT("1:"&amp;LEN(D71))),1),"")),_xlfn.CONCAT("0",_xlfn.TEXTJOIN("",TRUE,IF(ISNUMBER(--MID(D71,ROW(INDIRECT("1:"&amp;LEN(D71))),1)),MID(D71,ROW(INDIRECT("1:"&amp;LEN(D71))),1),"")))))</f>
        <v>Cotswold: Down Ampney02</v>
      </c>
      <c r="D71" s="229" t="s">
        <v>169</v>
      </c>
      <c r="E71" s="231" t="s">
        <v>170</v>
      </c>
      <c r="F71" s="230" t="s">
        <v>15</v>
      </c>
      <c r="G71" s="231" t="s">
        <v>171</v>
      </c>
      <c r="H71" s="230" t="s">
        <v>518</v>
      </c>
      <c r="I71" s="230" t="s">
        <v>433</v>
      </c>
      <c r="J71" s="230"/>
      <c r="K71" s="230" t="s">
        <v>434</v>
      </c>
      <c r="L71" s="232" t="s">
        <v>435</v>
      </c>
      <c r="M71" s="233" t="s">
        <v>436</v>
      </c>
      <c r="N71" s="233" t="s">
        <v>437</v>
      </c>
      <c r="O71" s="233" t="s">
        <v>438</v>
      </c>
      <c r="P71" s="233" t="s">
        <v>465</v>
      </c>
      <c r="Q71" s="233" t="s">
        <v>469</v>
      </c>
      <c r="R71" s="234" t="s">
        <v>517</v>
      </c>
      <c r="S71" s="49"/>
      <c r="T71" s="49"/>
      <c r="U71" s="52"/>
      <c r="V71" s="49"/>
      <c r="W71" s="41" t="b">
        <v>0</v>
      </c>
      <c r="X71" s="41" t="b">
        <v>0</v>
      </c>
      <c r="Y71" s="41" t="b">
        <v>0</v>
      </c>
      <c r="Z71" s="26"/>
      <c r="AA71" s="27"/>
      <c r="AB71" s="27"/>
      <c r="AC71" s="27"/>
      <c r="AD71" s="27"/>
      <c r="AE71" s="26"/>
      <c r="AF71" s="28"/>
      <c r="AG71" s="28"/>
      <c r="AH71" s="28"/>
      <c r="AI71" s="28"/>
      <c r="AJ71" s="178">
        <v>900000</v>
      </c>
      <c r="AK71" s="173" t="s">
        <v>17</v>
      </c>
      <c r="AL71" s="26" t="s">
        <v>443</v>
      </c>
      <c r="AM71" s="29" t="s">
        <v>442</v>
      </c>
      <c r="AN71" s="29" t="s">
        <v>443</v>
      </c>
      <c r="AO71" s="29" t="s">
        <v>443</v>
      </c>
      <c r="AP71" s="29" t="s">
        <v>441</v>
      </c>
      <c r="AQ71" s="93" t="s">
        <v>443</v>
      </c>
      <c r="AR71" s="94" t="s">
        <v>443</v>
      </c>
      <c r="AS71" s="94" t="s">
        <v>443</v>
      </c>
      <c r="AT71" s="94" t="s">
        <v>441</v>
      </c>
      <c r="AU71" s="94" t="s">
        <v>441</v>
      </c>
      <c r="AV71" s="94" t="s">
        <v>442</v>
      </c>
      <c r="AW71" s="30"/>
      <c r="AX71" s="112"/>
      <c r="AY71" s="144" t="b">
        <v>0</v>
      </c>
      <c r="AZ71" s="139" t="b">
        <v>1</v>
      </c>
      <c r="BA71" s="137" t="b">
        <v>1</v>
      </c>
      <c r="BB71" s="141" t="s">
        <v>437</v>
      </c>
      <c r="BC71" s="147" t="b">
        <v>0</v>
      </c>
      <c r="BD71" s="72">
        <f t="shared" si="44"/>
        <v>1</v>
      </c>
      <c r="BE71" s="72">
        <f t="shared" si="45"/>
        <v>3</v>
      </c>
      <c r="BF71" s="72">
        <f t="shared" si="46"/>
        <v>0</v>
      </c>
      <c r="BG71" s="72">
        <f t="shared" si="47"/>
        <v>0</v>
      </c>
      <c r="BH71" s="72">
        <f t="shared" si="48"/>
        <v>0</v>
      </c>
      <c r="BI71" s="72">
        <f t="shared" si="49"/>
        <v>0</v>
      </c>
      <c r="BJ71" s="70">
        <f t="shared" si="50"/>
        <v>4</v>
      </c>
      <c r="BK71" s="70">
        <f t="shared" si="51"/>
        <v>4</v>
      </c>
      <c r="BL71" s="70">
        <f t="shared" si="52"/>
        <v>0</v>
      </c>
      <c r="BM71" s="70">
        <f t="shared" ca="1" si="53"/>
        <v>0</v>
      </c>
      <c r="BN71" s="70">
        <f t="shared" si="54"/>
        <v>1</v>
      </c>
      <c r="BO71" s="70">
        <f t="shared" si="54"/>
        <v>1</v>
      </c>
      <c r="BP71" s="70">
        <f t="shared" si="54"/>
        <v>1</v>
      </c>
      <c r="BQ71" s="70">
        <f t="shared" si="54"/>
        <v>1</v>
      </c>
      <c r="BR71" s="70">
        <f ca="1">IF(Thresholds!$C$8="Minimum",IF(OFFSET(BC71,0,$BR$1)&gt;=Thresholds!$D$8,1,0),IF(Thresholds!$C$8="Maximum",IF(OFFSET(BC71,0,$BR$1)&lt;=Thresholds!$D$8,1,0),1))</f>
        <v>0</v>
      </c>
      <c r="BS71" s="70">
        <f t="shared" si="55"/>
        <v>1</v>
      </c>
      <c r="BT71" s="70">
        <f t="shared" si="55"/>
        <v>1</v>
      </c>
      <c r="BU71" s="70">
        <f t="shared" si="55"/>
        <v>1</v>
      </c>
      <c r="BV71" s="70">
        <f t="shared" si="55"/>
        <v>1</v>
      </c>
      <c r="BW71" s="70">
        <f t="shared" si="55"/>
        <v>1</v>
      </c>
      <c r="BX71" s="70">
        <f t="shared" si="55"/>
        <v>1</v>
      </c>
    </row>
    <row r="72" spans="1:114" ht="29.1" customHeight="1">
      <c r="A72" s="170" t="b">
        <v>1</v>
      </c>
      <c r="B72" s="16"/>
      <c r="C72" s="180" t="str" cm="1">
        <f t="array" aca="1" ref="C72" ca="1">_xlfn.CONCAT(R72,IF(_xlfn.NUMBERVALUE(_xlfn.TEXTJOIN("",TRUE,IF(ISNUMBER(--MID(D72,ROW(INDIRECT("1:"&amp;LEN(D72))),1)),MID(D72,ROW(INDIRECT("1:"&amp;LEN(D72))),1),"")))&gt;=10,_xlfn.TEXTJOIN("",TRUE,IF(ISNUMBER(--MID(D72,ROW(INDIRECT("1:"&amp;LEN(D72))),1)),MID(D72,ROW(INDIRECT("1:"&amp;LEN(D72))),1),"")),_xlfn.CONCAT("0",_xlfn.TEXTJOIN("",TRUE,IF(ISNUMBER(--MID(D72,ROW(INDIRECT("1:"&amp;LEN(D72))),1)),MID(D72,ROW(INDIRECT("1:"&amp;LEN(D72))),1),"")))))</f>
        <v>Cotswold: Down Ampney03</v>
      </c>
      <c r="D72" s="229" t="s">
        <v>172</v>
      </c>
      <c r="E72" s="231" t="s">
        <v>173</v>
      </c>
      <c r="F72" s="230" t="s">
        <v>44</v>
      </c>
      <c r="G72" s="231" t="s">
        <v>174</v>
      </c>
      <c r="H72" s="230" t="s">
        <v>518</v>
      </c>
      <c r="I72" s="230" t="s">
        <v>433</v>
      </c>
      <c r="J72" s="230"/>
      <c r="K72" s="230" t="s">
        <v>434</v>
      </c>
      <c r="L72" s="232" t="s">
        <v>435</v>
      </c>
      <c r="M72" s="233" t="s">
        <v>436</v>
      </c>
      <c r="N72" s="233" t="s">
        <v>437</v>
      </c>
      <c r="O72" s="233" t="s">
        <v>438</v>
      </c>
      <c r="P72" s="233" t="s">
        <v>465</v>
      </c>
      <c r="Q72" s="233" t="s">
        <v>469</v>
      </c>
      <c r="R72" s="234" t="s">
        <v>517</v>
      </c>
      <c r="S72" s="49"/>
      <c r="T72" s="49"/>
      <c r="U72" s="52"/>
      <c r="V72" s="49"/>
      <c r="W72" s="41" t="b">
        <v>0</v>
      </c>
      <c r="X72" s="41" t="b">
        <v>0</v>
      </c>
      <c r="Y72" s="41" t="b">
        <v>0</v>
      </c>
      <c r="Z72" s="26"/>
      <c r="AA72" s="27"/>
      <c r="AB72" s="27"/>
      <c r="AC72" s="27"/>
      <c r="AD72" s="27"/>
      <c r="AE72" s="26"/>
      <c r="AF72" s="28"/>
      <c r="AG72" s="28"/>
      <c r="AH72" s="28"/>
      <c r="AI72" s="28"/>
      <c r="AJ72" s="178">
        <v>1750000</v>
      </c>
      <c r="AK72" s="173" t="s">
        <v>17</v>
      </c>
      <c r="AL72" s="26" t="s">
        <v>443</v>
      </c>
      <c r="AM72" s="29" t="s">
        <v>442</v>
      </c>
      <c r="AN72" s="29" t="s">
        <v>443</v>
      </c>
      <c r="AO72" s="29" t="s">
        <v>443</v>
      </c>
      <c r="AP72" s="29" t="s">
        <v>441</v>
      </c>
      <c r="AQ72" s="93" t="s">
        <v>443</v>
      </c>
      <c r="AR72" s="94" t="s">
        <v>443</v>
      </c>
      <c r="AS72" s="94" t="s">
        <v>443</v>
      </c>
      <c r="AT72" s="94" t="s">
        <v>441</v>
      </c>
      <c r="AU72" s="94" t="s">
        <v>441</v>
      </c>
      <c r="AV72" s="94" t="s">
        <v>442</v>
      </c>
      <c r="AW72" s="30"/>
      <c r="AX72" s="112"/>
      <c r="AY72" s="144" t="b">
        <v>0</v>
      </c>
      <c r="AZ72" s="139" t="b">
        <v>1</v>
      </c>
      <c r="BA72" s="137" t="b">
        <v>1</v>
      </c>
      <c r="BB72" s="141" t="s">
        <v>437</v>
      </c>
      <c r="BC72" s="147" t="b">
        <v>0</v>
      </c>
      <c r="BD72" s="72">
        <f t="shared" si="44"/>
        <v>1</v>
      </c>
      <c r="BE72" s="72">
        <f t="shared" si="45"/>
        <v>3</v>
      </c>
      <c r="BF72" s="72">
        <f t="shared" si="46"/>
        <v>0</v>
      </c>
      <c r="BG72" s="72">
        <f t="shared" si="47"/>
        <v>0</v>
      </c>
      <c r="BH72" s="72">
        <f t="shared" si="48"/>
        <v>0</v>
      </c>
      <c r="BI72" s="72">
        <f t="shared" si="49"/>
        <v>0</v>
      </c>
      <c r="BJ72" s="70">
        <f t="shared" si="50"/>
        <v>4</v>
      </c>
      <c r="BK72" s="70">
        <f t="shared" si="51"/>
        <v>4</v>
      </c>
      <c r="BL72" s="70">
        <f t="shared" si="52"/>
        <v>0</v>
      </c>
      <c r="BM72" s="70">
        <f t="shared" ca="1" si="53"/>
        <v>0</v>
      </c>
      <c r="BN72" s="70">
        <f t="shared" si="54"/>
        <v>1</v>
      </c>
      <c r="BO72" s="70">
        <f t="shared" si="54"/>
        <v>1</v>
      </c>
      <c r="BP72" s="70">
        <f t="shared" si="54"/>
        <v>1</v>
      </c>
      <c r="BQ72" s="70">
        <f t="shared" si="54"/>
        <v>1</v>
      </c>
      <c r="BR72" s="70">
        <f ca="1">IF(Thresholds!$C$8="Minimum",IF(OFFSET(BC72,0,$BR$1)&gt;=Thresholds!$D$8,1,0),IF(Thresholds!$C$8="Maximum",IF(OFFSET(BC72,0,$BR$1)&lt;=Thresholds!$D$8,1,0),1))</f>
        <v>0</v>
      </c>
      <c r="BS72" s="70">
        <f t="shared" si="55"/>
        <v>1</v>
      </c>
      <c r="BT72" s="70">
        <f t="shared" si="55"/>
        <v>1</v>
      </c>
      <c r="BU72" s="70">
        <f t="shared" si="55"/>
        <v>1</v>
      </c>
      <c r="BV72" s="70">
        <f t="shared" si="55"/>
        <v>1</v>
      </c>
      <c r="BW72" s="70">
        <f t="shared" si="55"/>
        <v>1</v>
      </c>
      <c r="BX72" s="70">
        <f t="shared" si="55"/>
        <v>1</v>
      </c>
    </row>
    <row r="73" spans="1:114" ht="29.1" customHeight="1">
      <c r="A73" s="170" t="b">
        <v>1</v>
      </c>
      <c r="B73" s="16"/>
      <c r="C73" s="180" t="str" cm="1">
        <f t="array" aca="1" ref="C73" ca="1">_xlfn.CONCAT(R73,IF(_xlfn.NUMBERVALUE(_xlfn.TEXTJOIN("",TRUE,IF(ISNUMBER(--MID(D73,ROW(INDIRECT("1:"&amp;LEN(D73))),1)),MID(D73,ROW(INDIRECT("1:"&amp;LEN(D73))),1),"")))&gt;=10,_xlfn.TEXTJOIN("",TRUE,IF(ISNUMBER(--MID(D73,ROW(INDIRECT("1:"&amp;LEN(D73))),1)),MID(D73,ROW(INDIRECT("1:"&amp;LEN(D73))),1),"")),_xlfn.CONCAT("0",_xlfn.TEXTJOIN("",TRUE,IF(ISNUMBER(--MID(D73,ROW(INDIRECT("1:"&amp;LEN(D73))),1)),MID(D73,ROW(INDIRECT("1:"&amp;LEN(D73))),1),"")))))</f>
        <v>Cotswold: Down Ampney04</v>
      </c>
      <c r="D73" s="229" t="s">
        <v>175</v>
      </c>
      <c r="E73" s="231" t="s">
        <v>176</v>
      </c>
      <c r="F73" s="230" t="s">
        <v>44</v>
      </c>
      <c r="G73" s="231" t="s">
        <v>177</v>
      </c>
      <c r="H73" s="230" t="s">
        <v>518</v>
      </c>
      <c r="I73" s="230" t="s">
        <v>433</v>
      </c>
      <c r="J73" s="230"/>
      <c r="K73" s="230" t="s">
        <v>434</v>
      </c>
      <c r="L73" s="232" t="s">
        <v>435</v>
      </c>
      <c r="M73" s="233" t="s">
        <v>436</v>
      </c>
      <c r="N73" s="233" t="s">
        <v>437</v>
      </c>
      <c r="O73" s="233" t="s">
        <v>438</v>
      </c>
      <c r="P73" s="233" t="s">
        <v>465</v>
      </c>
      <c r="Q73" s="233" t="s">
        <v>469</v>
      </c>
      <c r="R73" s="234" t="s">
        <v>517</v>
      </c>
      <c r="S73" s="49"/>
      <c r="T73" s="49"/>
      <c r="U73" s="52"/>
      <c r="V73" s="49"/>
      <c r="W73" s="41" t="b">
        <v>0</v>
      </c>
      <c r="X73" s="41" t="b">
        <v>0</v>
      </c>
      <c r="Y73" s="41" t="b">
        <v>0</v>
      </c>
      <c r="Z73" s="26"/>
      <c r="AA73" s="27"/>
      <c r="AB73" s="27"/>
      <c r="AC73" s="27"/>
      <c r="AD73" s="27"/>
      <c r="AE73" s="26"/>
      <c r="AF73" s="28"/>
      <c r="AG73" s="28"/>
      <c r="AH73" s="28"/>
      <c r="AI73" s="28"/>
      <c r="AJ73" s="178">
        <v>1500000</v>
      </c>
      <c r="AK73" s="173" t="s">
        <v>17</v>
      </c>
      <c r="AL73" s="26" t="s">
        <v>443</v>
      </c>
      <c r="AM73" s="29" t="s">
        <v>442</v>
      </c>
      <c r="AN73" s="29" t="s">
        <v>443</v>
      </c>
      <c r="AO73" s="29" t="s">
        <v>443</v>
      </c>
      <c r="AP73" s="29" t="s">
        <v>441</v>
      </c>
      <c r="AQ73" s="93" t="s">
        <v>443</v>
      </c>
      <c r="AR73" s="94" t="s">
        <v>443</v>
      </c>
      <c r="AS73" s="94" t="s">
        <v>443</v>
      </c>
      <c r="AT73" s="94" t="s">
        <v>441</v>
      </c>
      <c r="AU73" s="94" t="s">
        <v>441</v>
      </c>
      <c r="AV73" s="94" t="s">
        <v>443</v>
      </c>
      <c r="AW73" s="30"/>
      <c r="AX73" s="112"/>
      <c r="AY73" s="144" t="b">
        <v>0</v>
      </c>
      <c r="AZ73" s="139" t="b">
        <v>1</v>
      </c>
      <c r="BA73" s="137" t="b">
        <v>1</v>
      </c>
      <c r="BB73" s="141" t="s">
        <v>437</v>
      </c>
      <c r="BC73" s="147" t="b">
        <v>0</v>
      </c>
      <c r="BD73" s="72">
        <f t="shared" si="44"/>
        <v>1</v>
      </c>
      <c r="BE73" s="72">
        <f t="shared" si="45"/>
        <v>3</v>
      </c>
      <c r="BF73" s="72">
        <f t="shared" si="46"/>
        <v>0</v>
      </c>
      <c r="BG73" s="72">
        <f t="shared" si="47"/>
        <v>0</v>
      </c>
      <c r="BH73" s="72">
        <f t="shared" si="48"/>
        <v>0</v>
      </c>
      <c r="BI73" s="72">
        <f t="shared" si="49"/>
        <v>0</v>
      </c>
      <c r="BJ73" s="70">
        <f t="shared" si="50"/>
        <v>4</v>
      </c>
      <c r="BK73" s="70">
        <f t="shared" si="51"/>
        <v>4</v>
      </c>
      <c r="BL73" s="70">
        <f t="shared" si="52"/>
        <v>0</v>
      </c>
      <c r="BM73" s="70">
        <f t="shared" ca="1" si="53"/>
        <v>0</v>
      </c>
      <c r="BN73" s="70">
        <f t="shared" si="54"/>
        <v>1</v>
      </c>
      <c r="BO73" s="70">
        <f t="shared" si="54"/>
        <v>1</v>
      </c>
      <c r="BP73" s="70">
        <f t="shared" si="54"/>
        <v>1</v>
      </c>
      <c r="BQ73" s="70">
        <f t="shared" si="54"/>
        <v>1</v>
      </c>
      <c r="BR73" s="70">
        <f ca="1">IF(Thresholds!$C$8="Minimum",IF(OFFSET(BC73,0,$BR$1)&gt;=Thresholds!$D$8,1,0),IF(Thresholds!$C$8="Maximum",IF(OFFSET(BC73,0,$BR$1)&lt;=Thresholds!$D$8,1,0),1))</f>
        <v>0</v>
      </c>
      <c r="BS73" s="70">
        <f t="shared" si="55"/>
        <v>1</v>
      </c>
      <c r="BT73" s="70">
        <f t="shared" si="55"/>
        <v>1</v>
      </c>
      <c r="BU73" s="70">
        <f t="shared" si="55"/>
        <v>1</v>
      </c>
      <c r="BV73" s="70">
        <f t="shared" si="55"/>
        <v>1</v>
      </c>
      <c r="BW73" s="70">
        <f t="shared" si="55"/>
        <v>1</v>
      </c>
      <c r="BX73" s="70">
        <f t="shared" si="55"/>
        <v>1</v>
      </c>
    </row>
    <row r="74" spans="1:114" ht="29.1" customHeight="1">
      <c r="A74" s="170" t="b">
        <v>1</v>
      </c>
      <c r="B74" s="16"/>
      <c r="C74" s="180" t="str" cm="1">
        <f t="array" aca="1" ref="C74" ca="1">_xlfn.CONCAT(R74,IF(_xlfn.NUMBERVALUE(_xlfn.TEXTJOIN("",TRUE,IF(ISNUMBER(--MID(D74,ROW(INDIRECT("1:"&amp;LEN(D74))),1)),MID(D74,ROW(INDIRECT("1:"&amp;LEN(D74))),1),"")))&gt;=10,_xlfn.TEXTJOIN("",TRUE,IF(ISNUMBER(--MID(D74,ROW(INDIRECT("1:"&amp;LEN(D74))),1)),MID(D74,ROW(INDIRECT("1:"&amp;LEN(D74))),1),"")),_xlfn.CONCAT("0",_xlfn.TEXTJOIN("",TRUE,IF(ISNUMBER(--MID(D74,ROW(INDIRECT("1:"&amp;LEN(D74))),1)),MID(D74,ROW(INDIRECT("1:"&amp;LEN(D74))),1),"")))))</f>
        <v>Cotswold: Down Ampney06</v>
      </c>
      <c r="D74" s="229" t="s">
        <v>178</v>
      </c>
      <c r="E74" s="231" t="s">
        <v>179</v>
      </c>
      <c r="F74" s="231" t="s">
        <v>15</v>
      </c>
      <c r="G74" s="231" t="s">
        <v>180</v>
      </c>
      <c r="H74" s="230" t="s">
        <v>519</v>
      </c>
      <c r="I74" s="230" t="s">
        <v>433</v>
      </c>
      <c r="J74" s="230"/>
      <c r="K74" s="230" t="s">
        <v>434</v>
      </c>
      <c r="L74" s="232" t="s">
        <v>464</v>
      </c>
      <c r="M74" s="233" t="s">
        <v>436</v>
      </c>
      <c r="N74" s="233" t="s">
        <v>437</v>
      </c>
      <c r="O74" s="233" t="s">
        <v>438</v>
      </c>
      <c r="P74" s="233" t="s">
        <v>465</v>
      </c>
      <c r="Q74" s="233" t="s">
        <v>466</v>
      </c>
      <c r="R74" s="234" t="s">
        <v>517</v>
      </c>
      <c r="S74" s="49"/>
      <c r="T74" s="49"/>
      <c r="U74" s="52"/>
      <c r="V74" s="49"/>
      <c r="W74" s="41" t="b">
        <v>0</v>
      </c>
      <c r="X74" s="41" t="b">
        <v>0</v>
      </c>
      <c r="Y74" s="41" t="b">
        <v>0</v>
      </c>
      <c r="Z74" s="26"/>
      <c r="AA74" s="27"/>
      <c r="AB74" s="27"/>
      <c r="AC74" s="27"/>
      <c r="AD74" s="27"/>
      <c r="AE74" s="26"/>
      <c r="AF74" s="28"/>
      <c r="AG74" s="28"/>
      <c r="AH74" s="28"/>
      <c r="AI74" s="28"/>
      <c r="AJ74" s="178">
        <v>1000000</v>
      </c>
      <c r="AK74" s="173" t="s">
        <v>17</v>
      </c>
      <c r="AL74" s="26" t="s">
        <v>441</v>
      </c>
      <c r="AM74" s="29" t="s">
        <v>443</v>
      </c>
      <c r="AN74" s="29" t="s">
        <v>441</v>
      </c>
      <c r="AO74" s="29" t="s">
        <v>443</v>
      </c>
      <c r="AP74" s="29" t="s">
        <v>442</v>
      </c>
      <c r="AQ74" s="93" t="s">
        <v>442</v>
      </c>
      <c r="AR74" s="94" t="s">
        <v>442</v>
      </c>
      <c r="AS74" s="94" t="s">
        <v>442</v>
      </c>
      <c r="AT74" s="94" t="s">
        <v>442</v>
      </c>
      <c r="AU74" s="94" t="s">
        <v>443</v>
      </c>
      <c r="AV74" s="94" t="s">
        <v>442</v>
      </c>
      <c r="AW74" s="30"/>
      <c r="AX74" s="112"/>
      <c r="AY74" s="144" t="b">
        <v>0</v>
      </c>
      <c r="AZ74" s="139" t="b">
        <v>1</v>
      </c>
      <c r="BA74" s="137" t="b">
        <v>1</v>
      </c>
      <c r="BB74" s="141" t="s">
        <v>437</v>
      </c>
      <c r="BC74" s="147" t="b">
        <v>0</v>
      </c>
      <c r="BD74" s="72">
        <f t="shared" si="44"/>
        <v>0</v>
      </c>
      <c r="BE74" s="72">
        <f t="shared" si="45"/>
        <v>2</v>
      </c>
      <c r="BF74" s="72">
        <f t="shared" si="46"/>
        <v>2</v>
      </c>
      <c r="BG74" s="72">
        <f t="shared" si="47"/>
        <v>0</v>
      </c>
      <c r="BH74" s="72">
        <f t="shared" si="48"/>
        <v>0</v>
      </c>
      <c r="BI74" s="72">
        <f t="shared" si="49"/>
        <v>0</v>
      </c>
      <c r="BJ74" s="70">
        <f t="shared" si="50"/>
        <v>2</v>
      </c>
      <c r="BK74" s="70">
        <f t="shared" si="51"/>
        <v>4</v>
      </c>
      <c r="BL74" s="70">
        <f t="shared" si="52"/>
        <v>0</v>
      </c>
      <c r="BM74" s="70">
        <f t="shared" ca="1" si="53"/>
        <v>1</v>
      </c>
      <c r="BN74" s="70">
        <f t="shared" si="54"/>
        <v>1</v>
      </c>
      <c r="BO74" s="70">
        <f t="shared" si="54"/>
        <v>1</v>
      </c>
      <c r="BP74" s="70">
        <f t="shared" si="54"/>
        <v>1</v>
      </c>
      <c r="BQ74" s="70">
        <f t="shared" si="54"/>
        <v>1</v>
      </c>
      <c r="BR74" s="70">
        <f ca="1">IF(Thresholds!$C$8="Minimum",IF(OFFSET(BC74,0,$BR$1)&gt;=Thresholds!$D$8,1,0),IF(Thresholds!$C$8="Maximum",IF(OFFSET(BC74,0,$BR$1)&lt;=Thresholds!$D$8,1,0),1))</f>
        <v>1</v>
      </c>
      <c r="BS74" s="70">
        <f t="shared" si="55"/>
        <v>1</v>
      </c>
      <c r="BT74" s="70">
        <f t="shared" si="55"/>
        <v>1</v>
      </c>
      <c r="BU74" s="70">
        <f t="shared" si="55"/>
        <v>1</v>
      </c>
      <c r="BV74" s="70">
        <f t="shared" si="55"/>
        <v>1</v>
      </c>
      <c r="BW74" s="70">
        <f t="shared" si="55"/>
        <v>1</v>
      </c>
      <c r="BX74" s="70">
        <f t="shared" si="55"/>
        <v>1</v>
      </c>
    </row>
    <row r="75" spans="1:114" ht="29.1" customHeight="1">
      <c r="A75" s="170" t="b">
        <v>1</v>
      </c>
      <c r="B75" s="16"/>
      <c r="C75" s="180" t="str" cm="1">
        <f t="array" aca="1" ref="C75" ca="1">_xlfn.CONCAT(R75,IF(_xlfn.NUMBERVALUE(_xlfn.TEXTJOIN("",TRUE,IF(ISNUMBER(--MID(D75,ROW(INDIRECT("1:"&amp;LEN(D75))),1)),MID(D75,ROW(INDIRECT("1:"&amp;LEN(D75))),1),"")))&gt;=10,_xlfn.TEXTJOIN("",TRUE,IF(ISNUMBER(--MID(D75,ROW(INDIRECT("1:"&amp;LEN(D75))),1)),MID(D75,ROW(INDIRECT("1:"&amp;LEN(D75))),1),"")),_xlfn.CONCAT("0",_xlfn.TEXTJOIN("",TRUE,IF(ISNUMBER(--MID(D75,ROW(INDIRECT("1:"&amp;LEN(D75))),1)),MID(D75,ROW(INDIRECT("1:"&amp;LEN(D75))),1),"")))))</f>
        <v>Cotswold: Down Ampney07</v>
      </c>
      <c r="D75" s="229" t="s">
        <v>181</v>
      </c>
      <c r="E75" s="231" t="s">
        <v>182</v>
      </c>
      <c r="F75" s="231" t="s">
        <v>73</v>
      </c>
      <c r="G75" s="231" t="s">
        <v>183</v>
      </c>
      <c r="H75" s="231" t="s">
        <v>520</v>
      </c>
      <c r="I75" s="230" t="s">
        <v>433</v>
      </c>
      <c r="J75" s="230"/>
      <c r="K75" s="230" t="s">
        <v>434</v>
      </c>
      <c r="L75" s="232" t="s">
        <v>435</v>
      </c>
      <c r="M75" s="233" t="s">
        <v>436</v>
      </c>
      <c r="N75" s="233" t="s">
        <v>437</v>
      </c>
      <c r="O75" s="233" t="s">
        <v>438</v>
      </c>
      <c r="P75" s="233" t="s">
        <v>465</v>
      </c>
      <c r="Q75" s="233" t="s">
        <v>469</v>
      </c>
      <c r="R75" s="234" t="s">
        <v>517</v>
      </c>
      <c r="S75" s="49"/>
      <c r="T75" s="49"/>
      <c r="U75" s="52"/>
      <c r="V75" s="49"/>
      <c r="W75" s="41" t="b">
        <v>0</v>
      </c>
      <c r="X75" s="41" t="b">
        <v>0</v>
      </c>
      <c r="Y75" s="41" t="b">
        <v>0</v>
      </c>
      <c r="Z75" s="26"/>
      <c r="AA75" s="27"/>
      <c r="AB75" s="27"/>
      <c r="AC75" s="27"/>
      <c r="AD75" s="27"/>
      <c r="AE75" s="26"/>
      <c r="AF75" s="28"/>
      <c r="AG75" s="28"/>
      <c r="AH75" s="28"/>
      <c r="AI75" s="28"/>
      <c r="AJ75" s="178">
        <v>3500000</v>
      </c>
      <c r="AK75" s="173" t="s">
        <v>17</v>
      </c>
      <c r="AL75" s="26" t="s">
        <v>441</v>
      </c>
      <c r="AM75" s="29" t="s">
        <v>442</v>
      </c>
      <c r="AN75" s="29" t="s">
        <v>443</v>
      </c>
      <c r="AO75" s="29" t="s">
        <v>443</v>
      </c>
      <c r="AP75" s="29" t="s">
        <v>441</v>
      </c>
      <c r="AQ75" s="93" t="s">
        <v>443</v>
      </c>
      <c r="AR75" s="94" t="s">
        <v>443</v>
      </c>
      <c r="AS75" s="94" t="s">
        <v>443</v>
      </c>
      <c r="AT75" s="94" t="s">
        <v>441</v>
      </c>
      <c r="AU75" s="94" t="s">
        <v>441</v>
      </c>
      <c r="AV75" s="94" t="s">
        <v>443</v>
      </c>
      <c r="AW75" s="30"/>
      <c r="AX75" s="112"/>
      <c r="AY75" s="144" t="b">
        <v>0</v>
      </c>
      <c r="AZ75" s="139" t="b">
        <v>1</v>
      </c>
      <c r="BA75" s="137" t="b">
        <v>1</v>
      </c>
      <c r="BB75" s="141" t="s">
        <v>437</v>
      </c>
      <c r="BC75" s="147" t="b">
        <v>0</v>
      </c>
      <c r="BD75" s="72">
        <f t="shared" si="44"/>
        <v>1</v>
      </c>
      <c r="BE75" s="72">
        <f t="shared" si="45"/>
        <v>2</v>
      </c>
      <c r="BF75" s="72">
        <f t="shared" si="46"/>
        <v>1</v>
      </c>
      <c r="BG75" s="72">
        <f t="shared" si="47"/>
        <v>0</v>
      </c>
      <c r="BH75" s="72">
        <f t="shared" si="48"/>
        <v>0</v>
      </c>
      <c r="BI75" s="72">
        <f t="shared" si="49"/>
        <v>0</v>
      </c>
      <c r="BJ75" s="70">
        <f t="shared" si="50"/>
        <v>3</v>
      </c>
      <c r="BK75" s="70">
        <f t="shared" si="51"/>
        <v>4</v>
      </c>
      <c r="BL75" s="70">
        <f t="shared" si="52"/>
        <v>0</v>
      </c>
      <c r="BM75" s="70">
        <f t="shared" ca="1" si="53"/>
        <v>0</v>
      </c>
      <c r="BN75" s="70">
        <f t="shared" si="54"/>
        <v>1</v>
      </c>
      <c r="BO75" s="70">
        <f t="shared" si="54"/>
        <v>1</v>
      </c>
      <c r="BP75" s="70">
        <f t="shared" si="54"/>
        <v>1</v>
      </c>
      <c r="BQ75" s="70">
        <f t="shared" si="54"/>
        <v>1</v>
      </c>
      <c r="BR75" s="70">
        <f ca="1">IF(Thresholds!$C$8="Minimum",IF(OFFSET(BC75,0,$BR$1)&gt;=Thresholds!$D$8,1,0),IF(Thresholds!$C$8="Maximum",IF(OFFSET(BC75,0,$BR$1)&lt;=Thresholds!$D$8,1,0),1))</f>
        <v>0</v>
      </c>
      <c r="BS75" s="70">
        <f t="shared" si="55"/>
        <v>1</v>
      </c>
      <c r="BT75" s="70">
        <f t="shared" si="55"/>
        <v>1</v>
      </c>
      <c r="BU75" s="70">
        <f t="shared" si="55"/>
        <v>1</v>
      </c>
      <c r="BV75" s="70">
        <f t="shared" si="55"/>
        <v>1</v>
      </c>
      <c r="BW75" s="70">
        <f t="shared" si="55"/>
        <v>1</v>
      </c>
      <c r="BX75" s="70">
        <f t="shared" si="55"/>
        <v>1</v>
      </c>
    </row>
    <row r="76" spans="1:114" ht="29.1" customHeight="1">
      <c r="A76" s="170" t="b">
        <v>1</v>
      </c>
      <c r="B76" s="16"/>
      <c r="C76" s="180" t="str" cm="1">
        <f t="array" aca="1" ref="C76" ca="1">_xlfn.CONCAT(R76,IF(_xlfn.NUMBERVALUE(_xlfn.TEXTJOIN("",TRUE,IF(ISNUMBER(--MID(D76,ROW(INDIRECT("1:"&amp;LEN(D76))),1)),MID(D76,ROW(INDIRECT("1:"&amp;LEN(D76))),1),"")))&gt;=10,_xlfn.TEXTJOIN("",TRUE,IF(ISNUMBER(--MID(D76,ROW(INDIRECT("1:"&amp;LEN(D76))),1)),MID(D76,ROW(INDIRECT("1:"&amp;LEN(D76))),1),"")),_xlfn.CONCAT("0",_xlfn.TEXTJOIN("",TRUE,IF(ISNUMBER(--MID(D76,ROW(INDIRECT("1:"&amp;LEN(D76))),1)),MID(D76,ROW(INDIRECT("1:"&amp;LEN(D76))),1),"")))))</f>
        <v>Cotswold: Down Ampney09</v>
      </c>
      <c r="D76" s="229" t="s">
        <v>184</v>
      </c>
      <c r="E76" s="231" t="s">
        <v>185</v>
      </c>
      <c r="F76" s="231" t="s">
        <v>15</v>
      </c>
      <c r="G76" s="231" t="s">
        <v>186</v>
      </c>
      <c r="H76" s="231" t="s">
        <v>525</v>
      </c>
      <c r="I76" s="231" t="s">
        <v>433</v>
      </c>
      <c r="J76" s="231"/>
      <c r="K76" s="231" t="s">
        <v>453</v>
      </c>
      <c r="L76" s="236" t="s">
        <v>447</v>
      </c>
      <c r="M76" s="234" t="s">
        <v>478</v>
      </c>
      <c r="N76" s="234" t="s">
        <v>437</v>
      </c>
      <c r="O76" s="234" t="s">
        <v>479</v>
      </c>
      <c r="P76" s="234" t="s">
        <v>465</v>
      </c>
      <c r="Q76" s="233" t="s">
        <v>450</v>
      </c>
      <c r="R76" s="234" t="s">
        <v>517</v>
      </c>
      <c r="S76" s="49"/>
      <c r="T76" s="49"/>
      <c r="U76" s="52"/>
      <c r="V76" s="49"/>
      <c r="W76" s="41" t="b">
        <v>0</v>
      </c>
      <c r="X76" s="41" t="b">
        <v>0</v>
      </c>
      <c r="Y76" s="41" t="b">
        <v>0</v>
      </c>
      <c r="Z76" s="26"/>
      <c r="AA76" s="27"/>
      <c r="AB76" s="27"/>
      <c r="AC76" s="27"/>
      <c r="AD76" s="27"/>
      <c r="AE76" s="26"/>
      <c r="AF76" s="28"/>
      <c r="AG76" s="28"/>
      <c r="AH76" s="28"/>
      <c r="AI76" s="28"/>
      <c r="AJ76" s="178">
        <v>75000</v>
      </c>
      <c r="AK76" s="173" t="s">
        <v>64</v>
      </c>
      <c r="AL76" s="31" t="s">
        <v>441</v>
      </c>
      <c r="AM76" s="37" t="s">
        <v>441</v>
      </c>
      <c r="AN76" s="37" t="s">
        <v>442</v>
      </c>
      <c r="AO76" s="37" t="s">
        <v>442</v>
      </c>
      <c r="AP76" s="37" t="s">
        <v>441</v>
      </c>
      <c r="AQ76" s="95" t="s">
        <v>441</v>
      </c>
      <c r="AR76" s="94" t="s">
        <v>443</v>
      </c>
      <c r="AS76" s="94" t="s">
        <v>443</v>
      </c>
      <c r="AT76" s="94" t="s">
        <v>443</v>
      </c>
      <c r="AU76" s="94" t="s">
        <v>443</v>
      </c>
      <c r="AV76" s="96" t="s">
        <v>443</v>
      </c>
      <c r="AW76" s="30"/>
      <c r="AX76" s="111"/>
      <c r="AY76" s="144" t="b">
        <v>0</v>
      </c>
      <c r="AZ76" s="139" t="b">
        <v>1</v>
      </c>
      <c r="BA76" s="137" t="b">
        <v>1</v>
      </c>
      <c r="BB76" s="141" t="s">
        <v>437</v>
      </c>
      <c r="BC76" s="147" t="b">
        <v>0</v>
      </c>
      <c r="BD76" s="72">
        <f t="shared" si="44"/>
        <v>2</v>
      </c>
      <c r="BE76" s="72">
        <f t="shared" si="45"/>
        <v>0</v>
      </c>
      <c r="BF76" s="72">
        <f t="shared" si="46"/>
        <v>2</v>
      </c>
      <c r="BG76" s="72">
        <f t="shared" si="47"/>
        <v>0</v>
      </c>
      <c r="BH76" s="72">
        <f t="shared" si="48"/>
        <v>0</v>
      </c>
      <c r="BI76" s="72">
        <f t="shared" si="49"/>
        <v>0</v>
      </c>
      <c r="BJ76" s="70">
        <f t="shared" si="50"/>
        <v>2</v>
      </c>
      <c r="BK76" s="70">
        <f t="shared" si="51"/>
        <v>4</v>
      </c>
      <c r="BL76" s="70">
        <f t="shared" si="52"/>
        <v>0</v>
      </c>
      <c r="BM76" s="70">
        <f t="shared" ca="1" si="53"/>
        <v>1</v>
      </c>
      <c r="BN76" s="70">
        <f t="shared" si="54"/>
        <v>1</v>
      </c>
      <c r="BO76" s="70">
        <f t="shared" si="54"/>
        <v>1</v>
      </c>
      <c r="BP76" s="70">
        <f t="shared" si="54"/>
        <v>1</v>
      </c>
      <c r="BQ76" s="70">
        <f t="shared" si="54"/>
        <v>1</v>
      </c>
      <c r="BR76" s="70">
        <f ca="1">IF(Thresholds!$C$8="Minimum",IF(OFFSET(BC76,0,$BR$1)&gt;=Thresholds!$D$8,1,0),IF(Thresholds!$C$8="Maximum",IF(OFFSET(BC76,0,$BR$1)&lt;=Thresholds!$D$8,1,0),1))</f>
        <v>1</v>
      </c>
      <c r="BS76" s="70">
        <f t="shared" si="55"/>
        <v>1</v>
      </c>
      <c r="BT76" s="70">
        <f t="shared" si="55"/>
        <v>1</v>
      </c>
      <c r="BU76" s="70">
        <f t="shared" si="55"/>
        <v>1</v>
      </c>
      <c r="BV76" s="70">
        <f t="shared" si="55"/>
        <v>1</v>
      </c>
      <c r="BW76" s="70">
        <f t="shared" si="55"/>
        <v>1</v>
      </c>
      <c r="BX76" s="70">
        <f t="shared" si="55"/>
        <v>1</v>
      </c>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29.1" customHeight="1">
      <c r="A77" s="170" t="b">
        <v>1</v>
      </c>
      <c r="B77" s="16"/>
      <c r="C77" s="180" t="str" cm="1">
        <f t="array" aca="1" ref="C77" ca="1">_xlfn.CONCAT(R77,IF(_xlfn.NUMBERVALUE(_xlfn.TEXTJOIN("",TRUE,IF(ISNUMBER(--MID(D77,ROW(INDIRECT("1:"&amp;LEN(D77))),1)),MID(D77,ROW(INDIRECT("1:"&amp;LEN(D77))),1),"")))&gt;=10,_xlfn.TEXTJOIN("",TRUE,IF(ISNUMBER(--MID(D77,ROW(INDIRECT("1:"&amp;LEN(D77))),1)),MID(D77,ROW(INDIRECT("1:"&amp;LEN(D77))),1),"")),_xlfn.CONCAT("0",_xlfn.TEXTJOIN("",TRUE,IF(ISNUMBER(--MID(D77,ROW(INDIRECT("1:"&amp;LEN(D77))),1)),MID(D77,ROW(INDIRECT("1:"&amp;LEN(D77))),1),"")))))</f>
        <v>Cotswold: Down Ampney10</v>
      </c>
      <c r="D77" s="47" t="s">
        <v>521</v>
      </c>
      <c r="E77" s="109" t="s">
        <v>522</v>
      </c>
      <c r="F77" s="109" t="s">
        <v>44</v>
      </c>
      <c r="G77" s="109" t="s">
        <v>523</v>
      </c>
      <c r="H77" s="109" t="s">
        <v>524</v>
      </c>
      <c r="I77" s="109" t="s">
        <v>433</v>
      </c>
      <c r="J77" s="109"/>
      <c r="K77" s="109" t="s">
        <v>434</v>
      </c>
      <c r="L77" s="55" t="s">
        <v>447</v>
      </c>
      <c r="M77" s="49" t="s">
        <v>478</v>
      </c>
      <c r="N77" s="49" t="s">
        <v>437</v>
      </c>
      <c r="O77" s="49" t="s">
        <v>479</v>
      </c>
      <c r="P77" s="49" t="s">
        <v>465</v>
      </c>
      <c r="Q77" s="48" t="s">
        <v>450</v>
      </c>
      <c r="R77" s="49" t="s">
        <v>517</v>
      </c>
      <c r="S77" s="49"/>
      <c r="T77" s="49"/>
      <c r="U77" s="52"/>
      <c r="V77" s="49"/>
      <c r="W77" s="41" t="b">
        <v>0</v>
      </c>
      <c r="X77" s="41" t="b">
        <v>0</v>
      </c>
      <c r="Y77" s="41" t="b">
        <v>0</v>
      </c>
      <c r="Z77" s="26"/>
      <c r="AA77" s="27"/>
      <c r="AB77" s="27"/>
      <c r="AC77" s="27"/>
      <c r="AD77" s="27"/>
      <c r="AE77" s="26"/>
      <c r="AF77" s="28"/>
      <c r="AG77" s="28"/>
      <c r="AH77" s="28"/>
      <c r="AI77" s="28"/>
      <c r="AJ77" s="178">
        <v>500000</v>
      </c>
      <c r="AK77" s="173" t="s">
        <v>17</v>
      </c>
      <c r="AL77" s="31"/>
      <c r="AM77" s="37"/>
      <c r="AN77" s="37"/>
      <c r="AO77" s="37"/>
      <c r="AP77" s="37"/>
      <c r="AQ77" s="95"/>
      <c r="AR77" s="94"/>
      <c r="AS77" s="94"/>
      <c r="AT77" s="94"/>
      <c r="AU77" s="94"/>
      <c r="AV77" s="96"/>
      <c r="AW77" s="30"/>
      <c r="AX77" s="111"/>
      <c r="AY77" s="144" t="b">
        <v>0</v>
      </c>
      <c r="AZ77" s="139" t="b">
        <v>0</v>
      </c>
      <c r="BA77" s="137" t="b">
        <v>0</v>
      </c>
      <c r="BB77" s="141" t="b">
        <v>0</v>
      </c>
      <c r="BC77" s="147" t="b">
        <v>0</v>
      </c>
    </row>
    <row r="78" spans="1:114" ht="29.1" hidden="1" customHeight="1">
      <c r="A78" s="170" t="b">
        <v>0</v>
      </c>
      <c r="B78" s="17"/>
      <c r="C78" s="180" t="str" cm="1">
        <f t="array" aca="1" ref="C78" ca="1">_xlfn.CONCAT(R78,IF(_xlfn.NUMBERVALUE(_xlfn.TEXTJOIN("",TRUE,IF(ISNUMBER(--MID(D78,ROW(INDIRECT("1:"&amp;LEN(D78))),1)),MID(D78,ROW(INDIRECT("1:"&amp;LEN(D78))),1),"")))&gt;=10,_xlfn.TEXTJOIN("",TRUE,IF(ISNUMBER(--MID(D78,ROW(INDIRECT("1:"&amp;LEN(D78))),1)),MID(D78,ROW(INDIRECT("1:"&amp;LEN(D78))),1),"")),_xlfn.CONCAT("0",_xlfn.TEXTJOIN("",TRUE,IF(ISNUMBER(--MID(D78,ROW(INDIRECT("1:"&amp;LEN(D78))),1)),MID(D78,ROW(INDIRECT("1:"&amp;LEN(D78))),1),"")))))</f>
        <v>Cotswold: Down Ampney10</v>
      </c>
      <c r="D78" s="58" t="s">
        <v>276</v>
      </c>
      <c r="E78" s="107" t="s">
        <v>632</v>
      </c>
      <c r="F78" s="107" t="s">
        <v>44</v>
      </c>
      <c r="G78" s="107" t="s">
        <v>633</v>
      </c>
      <c r="H78" s="107" t="s">
        <v>634</v>
      </c>
      <c r="I78" s="107" t="s">
        <v>433</v>
      </c>
      <c r="J78" s="107"/>
      <c r="K78" s="107" t="s">
        <v>579</v>
      </c>
      <c r="L78" s="54" t="s">
        <v>464</v>
      </c>
      <c r="M78" s="44" t="s">
        <v>436</v>
      </c>
      <c r="N78" s="44" t="s">
        <v>437</v>
      </c>
      <c r="O78" s="44" t="s">
        <v>438</v>
      </c>
      <c r="P78" s="44" t="s">
        <v>123</v>
      </c>
      <c r="Q78" s="44" t="s">
        <v>471</v>
      </c>
      <c r="R78" s="43" t="s">
        <v>517</v>
      </c>
      <c r="S78" s="44"/>
      <c r="T78" s="44"/>
      <c r="U78" s="46"/>
      <c r="V78" s="44"/>
      <c r="W78" s="39" t="b">
        <v>0</v>
      </c>
      <c r="X78" s="39" t="b">
        <v>0</v>
      </c>
      <c r="Y78" s="39" t="b">
        <v>0</v>
      </c>
      <c r="Z78" s="31"/>
      <c r="AA78" s="32"/>
      <c r="AB78" s="32"/>
      <c r="AC78" s="32"/>
      <c r="AD78" s="32"/>
      <c r="AE78" s="31"/>
      <c r="AF78" s="33"/>
      <c r="AG78" s="33"/>
      <c r="AH78" s="33"/>
      <c r="AI78" s="33"/>
      <c r="AJ78" s="177"/>
      <c r="AK78" s="172" t="s">
        <v>99</v>
      </c>
      <c r="AL78" s="31" t="s">
        <v>441</v>
      </c>
      <c r="AM78" s="37" t="s">
        <v>443</v>
      </c>
      <c r="AN78" s="37" t="s">
        <v>442</v>
      </c>
      <c r="AO78" s="37" t="s">
        <v>443</v>
      </c>
      <c r="AP78" s="37" t="s">
        <v>442</v>
      </c>
      <c r="AQ78" s="95" t="s">
        <v>443</v>
      </c>
      <c r="AR78" s="94" t="s">
        <v>442</v>
      </c>
      <c r="AS78" s="94" t="s">
        <v>442</v>
      </c>
      <c r="AT78" s="94" t="s">
        <v>441</v>
      </c>
      <c r="AU78" s="94" t="s">
        <v>443</v>
      </c>
      <c r="AV78" s="96" t="s">
        <v>442</v>
      </c>
      <c r="AW78" s="36"/>
      <c r="AX78" s="111"/>
      <c r="AY78" s="145" t="b">
        <v>0</v>
      </c>
      <c r="AZ78" s="139" t="b">
        <v>0</v>
      </c>
      <c r="BA78" s="137" t="b">
        <v>1</v>
      </c>
      <c r="BB78" s="141" t="s">
        <v>437</v>
      </c>
      <c r="BC78" s="147" t="b">
        <v>0</v>
      </c>
      <c r="BD78" s="72">
        <f t="shared" ref="BD78:BD96" si="56">COUNTIF($AL78:$AO78,"G")</f>
        <v>1</v>
      </c>
      <c r="BE78" s="72">
        <f t="shared" ref="BE78:BE96" si="57">COUNTIF($AL78:$AO78,"G/A")</f>
        <v>2</v>
      </c>
      <c r="BF78" s="72">
        <f t="shared" ref="BF78:BF96" si="58">COUNTIF($AL78:$AO78,"A")</f>
        <v>1</v>
      </c>
      <c r="BG78" s="72">
        <f t="shared" ref="BG78:BG96" si="59">COUNTIF($AL78:$AO78,"A/R")</f>
        <v>0</v>
      </c>
      <c r="BH78" s="72">
        <f t="shared" ref="BH78:BH96" si="60">COUNTIF($AL78:$AO78,"R")</f>
        <v>0</v>
      </c>
      <c r="BI78" s="72">
        <f t="shared" ref="BI78:BI96" si="61">COUNTIF($AL78:$AO78,"N")</f>
        <v>0</v>
      </c>
      <c r="BJ78" s="70">
        <f t="shared" ref="BJ78:BJ96" si="62">BD78+BE78</f>
        <v>3</v>
      </c>
      <c r="BK78" s="70">
        <f t="shared" ref="BK78:BK96" si="63">SUM(BD78:BF78)</f>
        <v>4</v>
      </c>
      <c r="BL78" s="70">
        <f t="shared" ref="BL78:BL96" si="64">SUM(BG78:BH78)</f>
        <v>0</v>
      </c>
      <c r="BM78" s="70">
        <f t="shared" ref="BM78:BM96" ca="1" si="65">IF(COUNTIF(BN78:BX78,0)&gt;0,0,1)</f>
        <v>0</v>
      </c>
      <c r="BN78" s="70">
        <f t="shared" ref="BN78:BN96" si="66">IF(COUNTIF(BN$165:BN$170,AL78)&gt;0,1,0)</f>
        <v>1</v>
      </c>
      <c r="BO78" s="70">
        <f t="shared" ref="BO78:BO96" si="67">IF(COUNTIF(BO$165:BO$170,AM78)&gt;0,1,0)</f>
        <v>1</v>
      </c>
      <c r="BP78" s="70">
        <f t="shared" ref="BP78:BP96" si="68">IF(COUNTIF(BP$165:BP$170,AN78)&gt;0,1,0)</f>
        <v>1</v>
      </c>
      <c r="BQ78" s="70">
        <f t="shared" ref="BQ78:BQ96" si="69">IF(COUNTIF(BQ$165:BQ$170,AO78)&gt;0,1,0)</f>
        <v>1</v>
      </c>
      <c r="BR78" s="70">
        <f ca="1">IF(Thresholds!$C$8="Minimum",IF(OFFSET(BC78,0,$BR$1)&gt;=Thresholds!$D$8,1,0),IF(Thresholds!$C$8="Maximum",IF(OFFSET(BC78,0,$BR$1)&lt;=Thresholds!$D$8,1,0),1))</f>
        <v>0</v>
      </c>
      <c r="BS78" s="70">
        <f t="shared" ref="BS78:BS96" si="70">IF(COUNTIF(BS$165:BS$170,AQ78)&gt;0,1,0)</f>
        <v>1</v>
      </c>
      <c r="BT78" s="70">
        <f t="shared" ref="BT78:BT96" si="71">IF(COUNTIF(BT$165:BT$170,AR78)&gt;0,1,0)</f>
        <v>1</v>
      </c>
      <c r="BU78" s="70">
        <f t="shared" ref="BU78:BU96" si="72">IF(COUNTIF(BU$165:BU$170,AS78)&gt;0,1,0)</f>
        <v>1</v>
      </c>
      <c r="BV78" s="70">
        <f t="shared" ref="BV78:BV96" si="73">IF(COUNTIF(BV$165:BV$170,AT78)&gt;0,1,0)</f>
        <v>1</v>
      </c>
      <c r="BW78" s="70">
        <f t="shared" ref="BW78:BW96" si="74">IF(COUNTIF(BW$165:BW$170,AU78)&gt;0,1,0)</f>
        <v>1</v>
      </c>
      <c r="BX78" s="70">
        <f t="shared" ref="BX78:BX96" si="75">IF(COUNTIF(BX$165:BX$170,AV78)&gt;0,1,0)</f>
        <v>1</v>
      </c>
    </row>
    <row r="79" spans="1:114" ht="29.1" customHeight="1">
      <c r="A79" s="170" t="b">
        <v>1</v>
      </c>
      <c r="B79" s="16"/>
      <c r="C79" s="180" t="str" cm="1">
        <f t="array" aca="1" ref="C79" ca="1">_xlfn.CONCAT(R79,IF(_xlfn.NUMBERVALUE(_xlfn.TEXTJOIN("",TRUE,IF(ISNUMBER(--MID(D79,ROW(INDIRECT("1:"&amp;LEN(D79))),1)),MID(D79,ROW(INDIRECT("1:"&amp;LEN(D79))),1),"")))&gt;=10,_xlfn.TEXTJOIN("",TRUE,IF(ISNUMBER(--MID(D79,ROW(INDIRECT("1:"&amp;LEN(D79))),1)),MID(D79,ROW(INDIRECT("1:"&amp;LEN(D79))),1),"")),_xlfn.CONCAT("0",_xlfn.TEXTJOIN("",TRUE,IF(ISNUMBER(--MID(D79,ROW(INDIRECT("1:"&amp;LEN(D79))),1)),MID(D79,ROW(INDIRECT("1:"&amp;LEN(D79))),1),"")))))</f>
        <v>Cotswold: Driffield Junction Development01</v>
      </c>
      <c r="D79" s="229" t="s">
        <v>187</v>
      </c>
      <c r="E79" s="230" t="s">
        <v>104</v>
      </c>
      <c r="F79" s="230" t="s">
        <v>15</v>
      </c>
      <c r="G79" s="230" t="s">
        <v>188</v>
      </c>
      <c r="H79" s="230" t="s">
        <v>516</v>
      </c>
      <c r="I79" s="230" t="s">
        <v>455</v>
      </c>
      <c r="J79" s="230"/>
      <c r="K79" s="230" t="s">
        <v>434</v>
      </c>
      <c r="L79" s="232" t="s">
        <v>456</v>
      </c>
      <c r="M79" s="233" t="s">
        <v>478</v>
      </c>
      <c r="N79" s="233" t="s">
        <v>437</v>
      </c>
      <c r="O79" s="233" t="s">
        <v>438</v>
      </c>
      <c r="P79" s="233" t="s">
        <v>459</v>
      </c>
      <c r="Q79" s="233" t="s">
        <v>460</v>
      </c>
      <c r="R79" s="233" t="s">
        <v>210</v>
      </c>
      <c r="S79" s="44"/>
      <c r="T79" s="44"/>
      <c r="U79" s="46"/>
      <c r="V79" s="44"/>
      <c r="W79" s="39" t="b">
        <v>0</v>
      </c>
      <c r="X79" s="39" t="b">
        <v>0</v>
      </c>
      <c r="Y79" s="39" t="b">
        <v>0</v>
      </c>
      <c r="Z79" s="31"/>
      <c r="AA79" s="32"/>
      <c r="AB79" s="32"/>
      <c r="AC79" s="32"/>
      <c r="AD79" s="32"/>
      <c r="AE79" s="31"/>
      <c r="AF79" s="33"/>
      <c r="AG79" s="33"/>
      <c r="AH79" s="33"/>
      <c r="AI79" s="33"/>
      <c r="AJ79" s="177">
        <v>0</v>
      </c>
      <c r="AK79" s="172" t="s">
        <v>17</v>
      </c>
      <c r="AL79" s="31" t="s">
        <v>442</v>
      </c>
      <c r="AM79" s="37" t="s">
        <v>442</v>
      </c>
      <c r="AN79" s="37" t="s">
        <v>442</v>
      </c>
      <c r="AO79" s="37" t="s">
        <v>443</v>
      </c>
      <c r="AP79" s="37" t="s">
        <v>441</v>
      </c>
      <c r="AQ79" s="95" t="s">
        <v>442</v>
      </c>
      <c r="AR79" s="94" t="s">
        <v>442</v>
      </c>
      <c r="AS79" s="94" t="s">
        <v>442</v>
      </c>
      <c r="AT79" s="94" t="s">
        <v>442</v>
      </c>
      <c r="AU79" s="94" t="s">
        <v>442</v>
      </c>
      <c r="AV79" s="94" t="s">
        <v>442</v>
      </c>
      <c r="AW79" s="36"/>
      <c r="AX79" s="111"/>
      <c r="AY79" s="145" t="b">
        <v>0</v>
      </c>
      <c r="AZ79" s="139" t="b">
        <v>1</v>
      </c>
      <c r="BA79" s="137" t="b">
        <v>1</v>
      </c>
      <c r="BB79" s="141" t="s">
        <v>437</v>
      </c>
      <c r="BC79" s="147" t="b">
        <v>0</v>
      </c>
      <c r="BD79" s="72">
        <f t="shared" si="56"/>
        <v>3</v>
      </c>
      <c r="BE79" s="72">
        <f t="shared" si="57"/>
        <v>1</v>
      </c>
      <c r="BF79" s="72">
        <f t="shared" si="58"/>
        <v>0</v>
      </c>
      <c r="BG79" s="72">
        <f t="shared" si="59"/>
        <v>0</v>
      </c>
      <c r="BH79" s="72">
        <f t="shared" si="60"/>
        <v>0</v>
      </c>
      <c r="BI79" s="72">
        <f t="shared" si="61"/>
        <v>0</v>
      </c>
      <c r="BJ79" s="70">
        <f t="shared" si="62"/>
        <v>4</v>
      </c>
      <c r="BK79" s="70">
        <f t="shared" si="63"/>
        <v>4</v>
      </c>
      <c r="BL79" s="70">
        <f t="shared" si="64"/>
        <v>0</v>
      </c>
      <c r="BM79" s="70">
        <f t="shared" ca="1" si="65"/>
        <v>0</v>
      </c>
      <c r="BN79" s="70">
        <f t="shared" si="66"/>
        <v>1</v>
      </c>
      <c r="BO79" s="70">
        <f t="shared" si="67"/>
        <v>1</v>
      </c>
      <c r="BP79" s="70">
        <f t="shared" si="68"/>
        <v>1</v>
      </c>
      <c r="BQ79" s="70">
        <f t="shared" si="69"/>
        <v>1</v>
      </c>
      <c r="BR79" s="70">
        <f ca="1">IF(Thresholds!$C$8="Minimum",IF(OFFSET(BC79,0,$BR$1)&gt;=Thresholds!$D$8,1,0),IF(Thresholds!$C$8="Maximum",IF(OFFSET(BC79,0,$BR$1)&lt;=Thresholds!$D$8,1,0),1))</f>
        <v>0</v>
      </c>
      <c r="BS79" s="70">
        <f t="shared" si="70"/>
        <v>1</v>
      </c>
      <c r="BT79" s="70">
        <f t="shared" si="71"/>
        <v>1</v>
      </c>
      <c r="BU79" s="70">
        <f t="shared" si="72"/>
        <v>1</v>
      </c>
      <c r="BV79" s="70">
        <f t="shared" si="73"/>
        <v>1</v>
      </c>
      <c r="BW79" s="70">
        <f t="shared" si="74"/>
        <v>1</v>
      </c>
      <c r="BX79" s="70">
        <f t="shared" si="75"/>
        <v>1</v>
      </c>
    </row>
    <row r="80" spans="1:114" ht="29.1" customHeight="1">
      <c r="A80" s="170" t="b">
        <v>1</v>
      </c>
      <c r="B80" s="17"/>
      <c r="C80" s="180" t="str" cm="1">
        <f t="array" aca="1" ref="C80" ca="1">_xlfn.CONCAT(R80,IF(_xlfn.NUMBERVALUE(_xlfn.TEXTJOIN("",TRUE,IF(ISNUMBER(--MID(D80,ROW(INDIRECT("1:"&amp;LEN(D80))),1)),MID(D80,ROW(INDIRECT("1:"&amp;LEN(D80))),1),"")))&gt;=10,_xlfn.TEXTJOIN("",TRUE,IF(ISNUMBER(--MID(D80,ROW(INDIRECT("1:"&amp;LEN(D80))),1)),MID(D80,ROW(INDIRECT("1:"&amp;LEN(D80))),1),"")),_xlfn.CONCAT("0",_xlfn.TEXTJOIN("",TRUE,IF(ISNUMBER(--MID(D80,ROW(INDIRECT("1:"&amp;LEN(D80))),1)),MID(D80,ROW(INDIRECT("1:"&amp;LEN(D80))),1),"")))))</f>
        <v>Cotswold: Driffield Junction Development02</v>
      </c>
      <c r="D80" s="229" t="s">
        <v>189</v>
      </c>
      <c r="E80" s="230" t="s">
        <v>190</v>
      </c>
      <c r="F80" s="230" t="s">
        <v>15</v>
      </c>
      <c r="G80" s="230" t="s">
        <v>191</v>
      </c>
      <c r="H80" s="230" t="s">
        <v>526</v>
      </c>
      <c r="I80" s="230" t="s">
        <v>433</v>
      </c>
      <c r="J80" s="230"/>
      <c r="K80" s="230" t="s">
        <v>434</v>
      </c>
      <c r="L80" s="232" t="s">
        <v>435</v>
      </c>
      <c r="M80" s="233" t="s">
        <v>436</v>
      </c>
      <c r="N80" s="233" t="s">
        <v>437</v>
      </c>
      <c r="O80" s="233" t="s">
        <v>438</v>
      </c>
      <c r="P80" s="233" t="s">
        <v>465</v>
      </c>
      <c r="Q80" s="233" t="s">
        <v>469</v>
      </c>
      <c r="R80" s="233" t="s">
        <v>210</v>
      </c>
      <c r="S80" s="44"/>
      <c r="T80" s="44"/>
      <c r="U80" s="46"/>
      <c r="V80" s="44"/>
      <c r="W80" s="39" t="b">
        <v>0</v>
      </c>
      <c r="X80" s="39" t="b">
        <v>0</v>
      </c>
      <c r="Y80" s="39" t="b">
        <v>0</v>
      </c>
      <c r="Z80" s="31"/>
      <c r="AA80" s="32"/>
      <c r="AB80" s="32"/>
      <c r="AC80" s="32"/>
      <c r="AD80" s="32"/>
      <c r="AE80" s="31"/>
      <c r="AF80" s="33"/>
      <c r="AG80" s="33"/>
      <c r="AH80" s="33"/>
      <c r="AI80" s="33"/>
      <c r="AJ80" s="177">
        <v>200000</v>
      </c>
      <c r="AK80" s="172" t="s">
        <v>17</v>
      </c>
      <c r="AL80" s="31" t="s">
        <v>443</v>
      </c>
      <c r="AM80" s="37" t="s">
        <v>442</v>
      </c>
      <c r="AN80" s="37" t="s">
        <v>443</v>
      </c>
      <c r="AO80" s="37" t="s">
        <v>443</v>
      </c>
      <c r="AP80" s="37" t="s">
        <v>441</v>
      </c>
      <c r="AQ80" s="95" t="s">
        <v>443</v>
      </c>
      <c r="AR80" s="94" t="s">
        <v>443</v>
      </c>
      <c r="AS80" s="94" t="s">
        <v>443</v>
      </c>
      <c r="AT80" s="94" t="s">
        <v>441</v>
      </c>
      <c r="AU80" s="94" t="s">
        <v>441</v>
      </c>
      <c r="AV80" s="94" t="s">
        <v>442</v>
      </c>
      <c r="AW80" s="30"/>
      <c r="AX80" s="112"/>
      <c r="AY80" s="144" t="b">
        <v>0</v>
      </c>
      <c r="AZ80" s="139" t="b">
        <v>0</v>
      </c>
      <c r="BA80" s="137" t="b">
        <v>1</v>
      </c>
      <c r="BB80" s="141" t="s">
        <v>437</v>
      </c>
      <c r="BC80" s="147" t="b">
        <v>0</v>
      </c>
      <c r="BD80" s="72">
        <f t="shared" si="56"/>
        <v>1</v>
      </c>
      <c r="BE80" s="72">
        <f t="shared" si="57"/>
        <v>3</v>
      </c>
      <c r="BF80" s="72">
        <f t="shared" si="58"/>
        <v>0</v>
      </c>
      <c r="BG80" s="72">
        <f t="shared" si="59"/>
        <v>0</v>
      </c>
      <c r="BH80" s="72">
        <f t="shared" si="60"/>
        <v>0</v>
      </c>
      <c r="BI80" s="72">
        <f t="shared" si="61"/>
        <v>0</v>
      </c>
      <c r="BJ80" s="70">
        <f t="shared" si="62"/>
        <v>4</v>
      </c>
      <c r="BK80" s="70">
        <f t="shared" si="63"/>
        <v>4</v>
      </c>
      <c r="BL80" s="70">
        <f t="shared" si="64"/>
        <v>0</v>
      </c>
      <c r="BM80" s="70">
        <f t="shared" ca="1" si="65"/>
        <v>0</v>
      </c>
      <c r="BN80" s="70">
        <f t="shared" si="66"/>
        <v>1</v>
      </c>
      <c r="BO80" s="70">
        <f t="shared" si="67"/>
        <v>1</v>
      </c>
      <c r="BP80" s="70">
        <f t="shared" si="68"/>
        <v>1</v>
      </c>
      <c r="BQ80" s="70">
        <f t="shared" si="69"/>
        <v>1</v>
      </c>
      <c r="BR80" s="70">
        <f ca="1">IF(Thresholds!$C$8="Minimum",IF(OFFSET(BC80,0,$BR$1)&gt;=Thresholds!$D$8,1,0),IF(Thresholds!$C$8="Maximum",IF(OFFSET(BC80,0,$BR$1)&lt;=Thresholds!$D$8,1,0),1))</f>
        <v>0</v>
      </c>
      <c r="BS80" s="70">
        <f t="shared" si="70"/>
        <v>1</v>
      </c>
      <c r="BT80" s="70">
        <f t="shared" si="71"/>
        <v>1</v>
      </c>
      <c r="BU80" s="70">
        <f t="shared" si="72"/>
        <v>1</v>
      </c>
      <c r="BV80" s="70">
        <f t="shared" si="73"/>
        <v>1</v>
      </c>
      <c r="BW80" s="70">
        <f t="shared" si="74"/>
        <v>1</v>
      </c>
      <c r="BX80" s="70">
        <f t="shared" si="75"/>
        <v>1</v>
      </c>
    </row>
    <row r="81" spans="1:76" ht="29.1" customHeight="1">
      <c r="A81" s="170" t="b">
        <v>1</v>
      </c>
      <c r="B81" s="16"/>
      <c r="C81" s="180" t="str" cm="1">
        <f t="array" aca="1" ref="C81" ca="1">_xlfn.CONCAT(R81,IF(_xlfn.NUMBERVALUE(_xlfn.TEXTJOIN("",TRUE,IF(ISNUMBER(--MID(D81,ROW(INDIRECT("1:"&amp;LEN(D81))),1)),MID(D81,ROW(INDIRECT("1:"&amp;LEN(D81))),1),"")))&gt;=10,_xlfn.TEXTJOIN("",TRUE,IF(ISNUMBER(--MID(D81,ROW(INDIRECT("1:"&amp;LEN(D81))),1)),MID(D81,ROW(INDIRECT("1:"&amp;LEN(D81))),1),"")),_xlfn.CONCAT("0",_xlfn.TEXTJOIN("",TRUE,IF(ISNUMBER(--MID(D81,ROW(INDIRECT("1:"&amp;LEN(D81))),1)),MID(D81,ROW(INDIRECT("1:"&amp;LEN(D81))),1),"")))))</f>
        <v>Cotswold: Driffield Junction Development03</v>
      </c>
      <c r="D81" s="229" t="s">
        <v>192</v>
      </c>
      <c r="E81" s="231" t="s">
        <v>193</v>
      </c>
      <c r="F81" s="231" t="s">
        <v>15</v>
      </c>
      <c r="G81" s="231" t="s">
        <v>194</v>
      </c>
      <c r="H81" s="231" t="s">
        <v>527</v>
      </c>
      <c r="I81" s="230" t="s">
        <v>433</v>
      </c>
      <c r="J81" s="230"/>
      <c r="K81" s="230" t="s">
        <v>434</v>
      </c>
      <c r="L81" s="232" t="s">
        <v>435</v>
      </c>
      <c r="M81" s="233" t="s">
        <v>436</v>
      </c>
      <c r="N81" s="233" t="s">
        <v>437</v>
      </c>
      <c r="O81" s="233" t="s">
        <v>438</v>
      </c>
      <c r="P81" s="233" t="s">
        <v>465</v>
      </c>
      <c r="Q81" s="233" t="s">
        <v>469</v>
      </c>
      <c r="R81" s="233" t="s">
        <v>210</v>
      </c>
      <c r="S81" s="43"/>
      <c r="T81" s="43"/>
      <c r="U81" s="45"/>
      <c r="V81" s="43"/>
      <c r="W81" s="38" t="b">
        <v>0</v>
      </c>
      <c r="X81" s="38" t="b">
        <v>0</v>
      </c>
      <c r="Y81" s="38" t="b">
        <v>0</v>
      </c>
      <c r="Z81" s="26"/>
      <c r="AA81" s="27"/>
      <c r="AB81" s="27"/>
      <c r="AC81" s="27"/>
      <c r="AD81" s="27"/>
      <c r="AE81" s="26"/>
      <c r="AF81" s="28"/>
      <c r="AG81" s="28"/>
      <c r="AH81" s="28"/>
      <c r="AI81" s="28"/>
      <c r="AJ81" s="178">
        <v>5000000</v>
      </c>
      <c r="AK81" s="173" t="s">
        <v>17</v>
      </c>
      <c r="AL81" s="26" t="s">
        <v>441</v>
      </c>
      <c r="AM81" s="29" t="s">
        <v>442</v>
      </c>
      <c r="AN81" s="29" t="s">
        <v>443</v>
      </c>
      <c r="AO81" s="29" t="s">
        <v>443</v>
      </c>
      <c r="AP81" s="29" t="s">
        <v>441</v>
      </c>
      <c r="AQ81" s="95" t="s">
        <v>443</v>
      </c>
      <c r="AR81" s="94" t="s">
        <v>443</v>
      </c>
      <c r="AS81" s="94" t="s">
        <v>443</v>
      </c>
      <c r="AT81" s="94" t="s">
        <v>441</v>
      </c>
      <c r="AU81" s="94" t="s">
        <v>441</v>
      </c>
      <c r="AV81" s="94" t="s">
        <v>442</v>
      </c>
      <c r="AW81" s="30"/>
      <c r="AX81" s="112"/>
      <c r="AY81" s="144" t="b">
        <v>0</v>
      </c>
      <c r="AZ81" s="139" t="b">
        <v>0</v>
      </c>
      <c r="BA81" s="137" t="b">
        <v>1</v>
      </c>
      <c r="BB81" s="141" t="s">
        <v>437</v>
      </c>
      <c r="BC81" s="147" t="b">
        <v>0</v>
      </c>
      <c r="BD81" s="72">
        <f t="shared" si="56"/>
        <v>1</v>
      </c>
      <c r="BE81" s="72">
        <f t="shared" si="57"/>
        <v>2</v>
      </c>
      <c r="BF81" s="72">
        <f t="shared" si="58"/>
        <v>1</v>
      </c>
      <c r="BG81" s="72">
        <f t="shared" si="59"/>
        <v>0</v>
      </c>
      <c r="BH81" s="72">
        <f t="shared" si="60"/>
        <v>0</v>
      </c>
      <c r="BI81" s="72">
        <f t="shared" si="61"/>
        <v>0</v>
      </c>
      <c r="BJ81" s="70">
        <f t="shared" si="62"/>
        <v>3</v>
      </c>
      <c r="BK81" s="70">
        <f t="shared" si="63"/>
        <v>4</v>
      </c>
      <c r="BL81" s="70">
        <f t="shared" si="64"/>
        <v>0</v>
      </c>
      <c r="BM81" s="70">
        <f t="shared" ca="1" si="65"/>
        <v>0</v>
      </c>
      <c r="BN81" s="70">
        <f t="shared" si="66"/>
        <v>1</v>
      </c>
      <c r="BO81" s="70">
        <f t="shared" si="67"/>
        <v>1</v>
      </c>
      <c r="BP81" s="70">
        <f t="shared" si="68"/>
        <v>1</v>
      </c>
      <c r="BQ81" s="70">
        <f t="shared" si="69"/>
        <v>1</v>
      </c>
      <c r="BR81" s="70">
        <f ca="1">IF(Thresholds!$C$8="Minimum",IF(OFFSET(BC81,0,$BR$1)&gt;=Thresholds!$D$8,1,0),IF(Thresholds!$C$8="Maximum",IF(OFFSET(BC81,0,$BR$1)&lt;=Thresholds!$D$8,1,0),1))</f>
        <v>0</v>
      </c>
      <c r="BS81" s="70">
        <f t="shared" si="70"/>
        <v>1</v>
      </c>
      <c r="BT81" s="70">
        <f t="shared" si="71"/>
        <v>1</v>
      </c>
      <c r="BU81" s="70">
        <f t="shared" si="72"/>
        <v>1</v>
      </c>
      <c r="BV81" s="70">
        <f t="shared" si="73"/>
        <v>1</v>
      </c>
      <c r="BW81" s="70">
        <f t="shared" si="74"/>
        <v>1</v>
      </c>
      <c r="BX81" s="70">
        <f t="shared" si="75"/>
        <v>1</v>
      </c>
    </row>
    <row r="82" spans="1:76" ht="29.1" customHeight="1">
      <c r="A82" s="170" t="b">
        <v>1</v>
      </c>
      <c r="B82" s="17"/>
      <c r="C82" s="180" t="str" cm="1">
        <f t="array" aca="1" ref="C82" ca="1">_xlfn.CONCAT(R82,IF(_xlfn.NUMBERVALUE(_xlfn.TEXTJOIN("",TRUE,IF(ISNUMBER(--MID(D82,ROW(INDIRECT("1:"&amp;LEN(D82))),1)),MID(D82,ROW(INDIRECT("1:"&amp;LEN(D82))),1),"")))&gt;=10,_xlfn.TEXTJOIN("",TRUE,IF(ISNUMBER(--MID(D82,ROW(INDIRECT("1:"&amp;LEN(D82))),1)),MID(D82,ROW(INDIRECT("1:"&amp;LEN(D82))),1),"")),_xlfn.CONCAT("0",_xlfn.TEXTJOIN("",TRUE,IF(ISNUMBER(--MID(D82,ROW(INDIRECT("1:"&amp;LEN(D82))),1)),MID(D82,ROW(INDIRECT("1:"&amp;LEN(D82))),1),"")))))</f>
        <v>Cotswold: Driffield Junction Development05</v>
      </c>
      <c r="D82" s="229" t="s">
        <v>195</v>
      </c>
      <c r="E82" s="231" t="s">
        <v>196</v>
      </c>
      <c r="F82" s="230" t="s">
        <v>15</v>
      </c>
      <c r="G82" s="231" t="s">
        <v>197</v>
      </c>
      <c r="H82" s="231" t="s">
        <v>528</v>
      </c>
      <c r="I82" s="230" t="s">
        <v>433</v>
      </c>
      <c r="J82" s="230"/>
      <c r="K82" s="230" t="s">
        <v>434</v>
      </c>
      <c r="L82" s="232" t="s">
        <v>483</v>
      </c>
      <c r="M82" s="233" t="s">
        <v>436</v>
      </c>
      <c r="N82" s="233" t="s">
        <v>437</v>
      </c>
      <c r="O82" s="233" t="s">
        <v>438</v>
      </c>
      <c r="P82" s="233" t="s">
        <v>465</v>
      </c>
      <c r="Q82" s="233" t="s">
        <v>484</v>
      </c>
      <c r="R82" s="233" t="s">
        <v>210</v>
      </c>
      <c r="S82" s="44"/>
      <c r="T82" s="44"/>
      <c r="U82" s="46"/>
      <c r="V82" s="44"/>
      <c r="W82" s="39" t="b">
        <v>0</v>
      </c>
      <c r="X82" s="39" t="b">
        <v>0</v>
      </c>
      <c r="Y82" s="39" t="b">
        <v>0</v>
      </c>
      <c r="Z82" s="31"/>
      <c r="AA82" s="32"/>
      <c r="AB82" s="32"/>
      <c r="AC82" s="32"/>
      <c r="AD82" s="32"/>
      <c r="AE82" s="31"/>
      <c r="AF82" s="33"/>
      <c r="AG82" s="33"/>
      <c r="AH82" s="33"/>
      <c r="AI82" s="33"/>
      <c r="AJ82" s="177">
        <v>1500000</v>
      </c>
      <c r="AK82" s="172" t="s">
        <v>17</v>
      </c>
      <c r="AL82" s="31" t="s">
        <v>441</v>
      </c>
      <c r="AM82" s="37" t="s">
        <v>443</v>
      </c>
      <c r="AN82" s="37" t="s">
        <v>441</v>
      </c>
      <c r="AO82" s="37" t="s">
        <v>441</v>
      </c>
      <c r="AP82" s="37" t="s">
        <v>442</v>
      </c>
      <c r="AQ82" s="95" t="s">
        <v>442</v>
      </c>
      <c r="AR82" s="94" t="s">
        <v>443</v>
      </c>
      <c r="AS82" s="94" t="s">
        <v>443</v>
      </c>
      <c r="AT82" s="94" t="s">
        <v>444</v>
      </c>
      <c r="AU82" s="94" t="s">
        <v>441</v>
      </c>
      <c r="AV82" s="94" t="s">
        <v>442</v>
      </c>
      <c r="AW82" s="36"/>
      <c r="AX82" s="111"/>
      <c r="AY82" s="145" t="b">
        <v>0</v>
      </c>
      <c r="AZ82" s="139" t="b">
        <v>1</v>
      </c>
      <c r="BA82" s="137" t="b">
        <v>1</v>
      </c>
      <c r="BB82" s="141" t="s">
        <v>437</v>
      </c>
      <c r="BC82" s="147" t="b">
        <v>0</v>
      </c>
      <c r="BD82" s="72">
        <f t="shared" si="56"/>
        <v>0</v>
      </c>
      <c r="BE82" s="72">
        <f t="shared" si="57"/>
        <v>1</v>
      </c>
      <c r="BF82" s="72">
        <f t="shared" si="58"/>
        <v>3</v>
      </c>
      <c r="BG82" s="72">
        <f t="shared" si="59"/>
        <v>0</v>
      </c>
      <c r="BH82" s="72">
        <f t="shared" si="60"/>
        <v>0</v>
      </c>
      <c r="BI82" s="72">
        <f t="shared" si="61"/>
        <v>0</v>
      </c>
      <c r="BJ82" s="70">
        <f t="shared" si="62"/>
        <v>1</v>
      </c>
      <c r="BK82" s="70">
        <f t="shared" si="63"/>
        <v>4</v>
      </c>
      <c r="BL82" s="70">
        <f t="shared" si="64"/>
        <v>0</v>
      </c>
      <c r="BM82" s="70">
        <f t="shared" ca="1" si="65"/>
        <v>0</v>
      </c>
      <c r="BN82" s="70">
        <f t="shared" si="66"/>
        <v>1</v>
      </c>
      <c r="BO82" s="70">
        <f t="shared" si="67"/>
        <v>1</v>
      </c>
      <c r="BP82" s="70">
        <f t="shared" si="68"/>
        <v>1</v>
      </c>
      <c r="BQ82" s="70">
        <f t="shared" si="69"/>
        <v>1</v>
      </c>
      <c r="BR82" s="70">
        <f ca="1">IF(Thresholds!$C$8="Minimum",IF(OFFSET(BC82,0,$BR$1)&gt;=Thresholds!$D$8,1,0),IF(Thresholds!$C$8="Maximum",IF(OFFSET(BC82,0,$BR$1)&lt;=Thresholds!$D$8,1,0),1))</f>
        <v>1</v>
      </c>
      <c r="BS82" s="70">
        <f t="shared" si="70"/>
        <v>1</v>
      </c>
      <c r="BT82" s="70">
        <f t="shared" si="71"/>
        <v>1</v>
      </c>
      <c r="BU82" s="70">
        <f t="shared" si="72"/>
        <v>1</v>
      </c>
      <c r="BV82" s="70">
        <f t="shared" si="73"/>
        <v>0</v>
      </c>
      <c r="BW82" s="70">
        <f t="shared" si="74"/>
        <v>1</v>
      </c>
      <c r="BX82" s="70">
        <f t="shared" si="75"/>
        <v>1</v>
      </c>
    </row>
    <row r="83" spans="1:76" ht="29.1" customHeight="1">
      <c r="A83" s="170" t="b">
        <v>1</v>
      </c>
      <c r="B83" s="17"/>
      <c r="C83" s="180" t="str" cm="1">
        <f t="array" aca="1" ref="C83" ca="1">_xlfn.CONCAT(R83,IF(_xlfn.NUMBERVALUE(_xlfn.TEXTJOIN("",TRUE,IF(ISNUMBER(--MID(D83,ROW(INDIRECT("1:"&amp;LEN(D83))),1)),MID(D83,ROW(INDIRECT("1:"&amp;LEN(D83))),1),"")))&gt;=10,_xlfn.TEXTJOIN("",TRUE,IF(ISNUMBER(--MID(D83,ROW(INDIRECT("1:"&amp;LEN(D83))),1)),MID(D83,ROW(INDIRECT("1:"&amp;LEN(D83))),1),"")),_xlfn.CONCAT("0",_xlfn.TEXTJOIN("",TRUE,IF(ISNUMBER(--MID(D83,ROW(INDIRECT("1:"&amp;LEN(D83))),1)),MID(D83,ROW(INDIRECT("1:"&amp;LEN(D83))),1),"")))))</f>
        <v>Cotswold: Driffield Junction Development06</v>
      </c>
      <c r="D83" s="229" t="s">
        <v>198</v>
      </c>
      <c r="E83" s="231" t="s">
        <v>199</v>
      </c>
      <c r="F83" s="230" t="s">
        <v>44</v>
      </c>
      <c r="G83" s="231" t="s">
        <v>200</v>
      </c>
      <c r="H83" s="231" t="s">
        <v>529</v>
      </c>
      <c r="I83" s="230" t="s">
        <v>455</v>
      </c>
      <c r="J83" s="230"/>
      <c r="K83" s="230" t="s">
        <v>434</v>
      </c>
      <c r="L83" s="232" t="s">
        <v>435</v>
      </c>
      <c r="M83" s="233" t="s">
        <v>436</v>
      </c>
      <c r="N83" s="233" t="s">
        <v>437</v>
      </c>
      <c r="O83" s="233" t="s">
        <v>438</v>
      </c>
      <c r="P83" s="233" t="s">
        <v>470</v>
      </c>
      <c r="Q83" s="233" t="s">
        <v>439</v>
      </c>
      <c r="R83" s="233" t="s">
        <v>210</v>
      </c>
      <c r="S83" s="43"/>
      <c r="T83" s="43"/>
      <c r="U83" s="45"/>
      <c r="V83" s="43"/>
      <c r="W83" s="38" t="b">
        <v>0</v>
      </c>
      <c r="X83" s="38" t="b">
        <v>0</v>
      </c>
      <c r="Y83" s="38" t="b">
        <v>0</v>
      </c>
      <c r="Z83" s="26"/>
      <c r="AA83" s="27"/>
      <c r="AB83" s="27"/>
      <c r="AC83" s="27"/>
      <c r="AD83" s="27"/>
      <c r="AE83" s="26"/>
      <c r="AF83" s="28"/>
      <c r="AG83" s="28"/>
      <c r="AH83" s="28"/>
      <c r="AI83" s="28"/>
      <c r="AJ83" s="178">
        <v>0</v>
      </c>
      <c r="AK83" s="173" t="s">
        <v>17</v>
      </c>
      <c r="AL83" s="26" t="s">
        <v>443</v>
      </c>
      <c r="AM83" s="29" t="s">
        <v>442</v>
      </c>
      <c r="AN83" s="29" t="s">
        <v>443</v>
      </c>
      <c r="AO83" s="29" t="s">
        <v>443</v>
      </c>
      <c r="AP83" s="29" t="s">
        <v>441</v>
      </c>
      <c r="AQ83" s="95" t="s">
        <v>442</v>
      </c>
      <c r="AR83" s="94" t="s">
        <v>442</v>
      </c>
      <c r="AS83" s="94" t="s">
        <v>442</v>
      </c>
      <c r="AT83" s="94" t="s">
        <v>442</v>
      </c>
      <c r="AU83" s="94" t="s">
        <v>442</v>
      </c>
      <c r="AV83" s="94" t="s">
        <v>442</v>
      </c>
      <c r="AW83" s="30"/>
      <c r="AX83" s="112"/>
      <c r="AY83" s="144" t="b">
        <v>1</v>
      </c>
      <c r="AZ83" s="139" t="b">
        <v>0</v>
      </c>
      <c r="BA83" s="137" t="b">
        <v>0</v>
      </c>
      <c r="BB83" s="141" t="s">
        <v>437</v>
      </c>
      <c r="BC83" s="147" t="b">
        <v>1</v>
      </c>
      <c r="BD83" s="72">
        <f t="shared" si="56"/>
        <v>1</v>
      </c>
      <c r="BE83" s="72">
        <f t="shared" si="57"/>
        <v>3</v>
      </c>
      <c r="BF83" s="72">
        <f t="shared" si="58"/>
        <v>0</v>
      </c>
      <c r="BG83" s="72">
        <f t="shared" si="59"/>
        <v>0</v>
      </c>
      <c r="BH83" s="72">
        <f t="shared" si="60"/>
        <v>0</v>
      </c>
      <c r="BI83" s="72">
        <f t="shared" si="61"/>
        <v>0</v>
      </c>
      <c r="BJ83" s="70">
        <f t="shared" si="62"/>
        <v>4</v>
      </c>
      <c r="BK83" s="70">
        <f t="shared" si="63"/>
        <v>4</v>
      </c>
      <c r="BL83" s="70">
        <f t="shared" si="64"/>
        <v>0</v>
      </c>
      <c r="BM83" s="70">
        <f t="shared" ca="1" si="65"/>
        <v>0</v>
      </c>
      <c r="BN83" s="70">
        <f t="shared" si="66"/>
        <v>1</v>
      </c>
      <c r="BO83" s="70">
        <f t="shared" si="67"/>
        <v>1</v>
      </c>
      <c r="BP83" s="70">
        <f t="shared" si="68"/>
        <v>1</v>
      </c>
      <c r="BQ83" s="70">
        <f t="shared" si="69"/>
        <v>1</v>
      </c>
      <c r="BR83" s="70">
        <f ca="1">IF(Thresholds!$C$8="Minimum",IF(OFFSET(BC83,0,$BR$1)&gt;=Thresholds!$D$8,1,0),IF(Thresholds!$C$8="Maximum",IF(OFFSET(BC83,0,$BR$1)&lt;=Thresholds!$D$8,1,0),1))</f>
        <v>0</v>
      </c>
      <c r="BS83" s="70">
        <f t="shared" si="70"/>
        <v>1</v>
      </c>
      <c r="BT83" s="70">
        <f t="shared" si="71"/>
        <v>1</v>
      </c>
      <c r="BU83" s="70">
        <f t="shared" si="72"/>
        <v>1</v>
      </c>
      <c r="BV83" s="70">
        <f t="shared" si="73"/>
        <v>1</v>
      </c>
      <c r="BW83" s="70">
        <f t="shared" si="74"/>
        <v>1</v>
      </c>
      <c r="BX83" s="70">
        <f t="shared" si="75"/>
        <v>1</v>
      </c>
    </row>
    <row r="84" spans="1:76" ht="29.1" customHeight="1">
      <c r="A84" s="170" t="b">
        <v>1</v>
      </c>
      <c r="B84" s="17"/>
      <c r="C84" s="180" t="str" cm="1">
        <f t="array" aca="1" ref="C84" ca="1">_xlfn.CONCAT(R84,IF(_xlfn.NUMBERVALUE(_xlfn.TEXTJOIN("",TRUE,IF(ISNUMBER(--MID(D84,ROW(INDIRECT("1:"&amp;LEN(D84))),1)),MID(D84,ROW(INDIRECT("1:"&amp;LEN(D84))),1),"")))&gt;=10,_xlfn.TEXTJOIN("",TRUE,IF(ISNUMBER(--MID(D84,ROW(INDIRECT("1:"&amp;LEN(D84))),1)),MID(D84,ROW(INDIRECT("1:"&amp;LEN(D84))),1),"")),_xlfn.CONCAT("0",_xlfn.TEXTJOIN("",TRUE,IF(ISNUMBER(--MID(D84,ROW(INDIRECT("1:"&amp;LEN(D84))),1)),MID(D84,ROW(INDIRECT("1:"&amp;LEN(D84))),1),"")))))</f>
        <v>Cotswold: Driffield Junction Development08</v>
      </c>
      <c r="D84" s="229" t="s">
        <v>201</v>
      </c>
      <c r="E84" s="231" t="s">
        <v>202</v>
      </c>
      <c r="F84" s="231" t="s">
        <v>15</v>
      </c>
      <c r="G84" s="231" t="s">
        <v>203</v>
      </c>
      <c r="H84" s="230" t="s">
        <v>530</v>
      </c>
      <c r="I84" s="230" t="s">
        <v>433</v>
      </c>
      <c r="J84" s="230"/>
      <c r="K84" s="230" t="s">
        <v>434</v>
      </c>
      <c r="L84" s="236" t="s">
        <v>435</v>
      </c>
      <c r="M84" s="233" t="s">
        <v>436</v>
      </c>
      <c r="N84" s="233" t="s">
        <v>437</v>
      </c>
      <c r="O84" s="233" t="s">
        <v>438</v>
      </c>
      <c r="P84" s="234" t="s">
        <v>465</v>
      </c>
      <c r="Q84" s="234" t="s">
        <v>469</v>
      </c>
      <c r="R84" s="233" t="s">
        <v>210</v>
      </c>
      <c r="S84" s="43"/>
      <c r="T84" s="43"/>
      <c r="U84" s="45"/>
      <c r="V84" s="43"/>
      <c r="W84" s="38" t="b">
        <v>0</v>
      </c>
      <c r="X84" s="38" t="b">
        <v>0</v>
      </c>
      <c r="Y84" s="38" t="b">
        <v>0</v>
      </c>
      <c r="Z84" s="26"/>
      <c r="AA84" s="27"/>
      <c r="AB84" s="27"/>
      <c r="AC84" s="27"/>
      <c r="AD84" s="27"/>
      <c r="AE84" s="26"/>
      <c r="AF84" s="28"/>
      <c r="AG84" s="28"/>
      <c r="AH84" s="28"/>
      <c r="AI84" s="28"/>
      <c r="AJ84" s="178">
        <v>750000</v>
      </c>
      <c r="AK84" s="173" t="s">
        <v>17</v>
      </c>
      <c r="AL84" s="26" t="s">
        <v>443</v>
      </c>
      <c r="AM84" s="29" t="s">
        <v>442</v>
      </c>
      <c r="AN84" s="29" t="s">
        <v>443</v>
      </c>
      <c r="AO84" s="29" t="s">
        <v>443</v>
      </c>
      <c r="AP84" s="29" t="s">
        <v>441</v>
      </c>
      <c r="AQ84" s="95" t="s">
        <v>442</v>
      </c>
      <c r="AR84" s="94" t="s">
        <v>443</v>
      </c>
      <c r="AS84" s="94" t="s">
        <v>442</v>
      </c>
      <c r="AT84" s="94" t="s">
        <v>443</v>
      </c>
      <c r="AU84" s="94" t="s">
        <v>442</v>
      </c>
      <c r="AV84" s="94" t="s">
        <v>442</v>
      </c>
      <c r="AW84" s="30"/>
      <c r="AX84" s="112"/>
      <c r="AY84" s="144" t="b">
        <v>0</v>
      </c>
      <c r="AZ84" s="139" t="b">
        <v>1</v>
      </c>
      <c r="BA84" s="137" t="b">
        <v>1</v>
      </c>
      <c r="BB84" s="141" t="s">
        <v>437</v>
      </c>
      <c r="BC84" s="147" t="b">
        <v>0</v>
      </c>
      <c r="BD84" s="72">
        <f t="shared" si="56"/>
        <v>1</v>
      </c>
      <c r="BE84" s="72">
        <f t="shared" si="57"/>
        <v>3</v>
      </c>
      <c r="BF84" s="72">
        <f t="shared" si="58"/>
        <v>0</v>
      </c>
      <c r="BG84" s="72">
        <f t="shared" si="59"/>
        <v>0</v>
      </c>
      <c r="BH84" s="72">
        <f t="shared" si="60"/>
        <v>0</v>
      </c>
      <c r="BI84" s="72">
        <f t="shared" si="61"/>
        <v>0</v>
      </c>
      <c r="BJ84" s="70">
        <f t="shared" si="62"/>
        <v>4</v>
      </c>
      <c r="BK84" s="70">
        <f t="shared" si="63"/>
        <v>4</v>
      </c>
      <c r="BL84" s="70">
        <f t="shared" si="64"/>
        <v>0</v>
      </c>
      <c r="BM84" s="70">
        <f t="shared" ca="1" si="65"/>
        <v>0</v>
      </c>
      <c r="BN84" s="70">
        <f t="shared" si="66"/>
        <v>1</v>
      </c>
      <c r="BO84" s="70">
        <f t="shared" si="67"/>
        <v>1</v>
      </c>
      <c r="BP84" s="70">
        <f t="shared" si="68"/>
        <v>1</v>
      </c>
      <c r="BQ84" s="70">
        <f t="shared" si="69"/>
        <v>1</v>
      </c>
      <c r="BR84" s="70">
        <f ca="1">IF(Thresholds!$C$8="Minimum",IF(OFFSET(BC84,0,$BR$1)&gt;=Thresholds!$D$8,1,0),IF(Thresholds!$C$8="Maximum",IF(OFFSET(BC84,0,$BR$1)&lt;=Thresholds!$D$8,1,0),1))</f>
        <v>0</v>
      </c>
      <c r="BS84" s="70">
        <f t="shared" si="70"/>
        <v>1</v>
      </c>
      <c r="BT84" s="70">
        <f t="shared" si="71"/>
        <v>1</v>
      </c>
      <c r="BU84" s="70">
        <f t="shared" si="72"/>
        <v>1</v>
      </c>
      <c r="BV84" s="70">
        <f t="shared" si="73"/>
        <v>1</v>
      </c>
      <c r="BW84" s="70">
        <f t="shared" si="74"/>
        <v>1</v>
      </c>
      <c r="BX84" s="70">
        <f t="shared" si="75"/>
        <v>1</v>
      </c>
    </row>
    <row r="85" spans="1:76" ht="29.1" customHeight="1">
      <c r="A85" s="170" t="b">
        <v>1</v>
      </c>
      <c r="B85" s="17"/>
      <c r="C85" s="180" t="str" cm="1">
        <f t="array" aca="1" ref="C85" ca="1">_xlfn.CONCAT(R85,IF(_xlfn.NUMBERVALUE(_xlfn.TEXTJOIN("",TRUE,IF(ISNUMBER(--MID(D85,ROW(INDIRECT("1:"&amp;LEN(D85))),1)),MID(D85,ROW(INDIRECT("1:"&amp;LEN(D85))),1),"")))&gt;=10,_xlfn.TEXTJOIN("",TRUE,IF(ISNUMBER(--MID(D85,ROW(INDIRECT("1:"&amp;LEN(D85))),1)),MID(D85,ROW(INDIRECT("1:"&amp;LEN(D85))),1),"")),_xlfn.CONCAT("0",_xlfn.TEXTJOIN("",TRUE,IF(ISNUMBER(--MID(D85,ROW(INDIRECT("1:"&amp;LEN(D85))),1)),MID(D85,ROW(INDIRECT("1:"&amp;LEN(D85))),1),"")))))</f>
        <v>Cotswold: Driffield Junction Development09</v>
      </c>
      <c r="D85" s="229" t="s">
        <v>204</v>
      </c>
      <c r="E85" s="231" t="s">
        <v>205</v>
      </c>
      <c r="F85" s="231" t="s">
        <v>15</v>
      </c>
      <c r="G85" s="231" t="s">
        <v>206</v>
      </c>
      <c r="H85" s="230" t="s">
        <v>531</v>
      </c>
      <c r="I85" s="230" t="s">
        <v>433</v>
      </c>
      <c r="J85" s="230"/>
      <c r="K85" s="230" t="s">
        <v>453</v>
      </c>
      <c r="L85" s="236" t="s">
        <v>456</v>
      </c>
      <c r="M85" s="233" t="s">
        <v>478</v>
      </c>
      <c r="N85" s="233" t="s">
        <v>437</v>
      </c>
      <c r="O85" s="233" t="s">
        <v>458</v>
      </c>
      <c r="P85" s="234" t="s">
        <v>459</v>
      </c>
      <c r="Q85" s="234" t="s">
        <v>460</v>
      </c>
      <c r="R85" s="233" t="s">
        <v>210</v>
      </c>
      <c r="S85" s="43"/>
      <c r="T85" s="43"/>
      <c r="U85" s="45"/>
      <c r="V85" s="43"/>
      <c r="W85" s="38" t="b">
        <v>0</v>
      </c>
      <c r="X85" s="38" t="b">
        <v>0</v>
      </c>
      <c r="Y85" s="38" t="b">
        <v>0</v>
      </c>
      <c r="Z85" s="26"/>
      <c r="AA85" s="27"/>
      <c r="AB85" s="27"/>
      <c r="AC85" s="27"/>
      <c r="AD85" s="27"/>
      <c r="AE85" s="26"/>
      <c r="AF85" s="28"/>
      <c r="AG85" s="28"/>
      <c r="AH85" s="28"/>
      <c r="AI85" s="28"/>
      <c r="AJ85" s="178">
        <v>0</v>
      </c>
      <c r="AK85" s="173" t="s">
        <v>17</v>
      </c>
      <c r="AL85" s="26" t="s">
        <v>442</v>
      </c>
      <c r="AM85" s="29" t="s">
        <v>443</v>
      </c>
      <c r="AN85" s="29" t="s">
        <v>442</v>
      </c>
      <c r="AO85" s="29" t="s">
        <v>443</v>
      </c>
      <c r="AP85" s="29" t="s">
        <v>441</v>
      </c>
      <c r="AQ85" s="95" t="s">
        <v>442</v>
      </c>
      <c r="AR85" s="94" t="s">
        <v>442</v>
      </c>
      <c r="AS85" s="94" t="s">
        <v>442</v>
      </c>
      <c r="AT85" s="94" t="s">
        <v>441</v>
      </c>
      <c r="AU85" s="94" t="s">
        <v>442</v>
      </c>
      <c r="AV85" s="94" t="s">
        <v>442</v>
      </c>
      <c r="AW85" s="30"/>
      <c r="AX85" s="112"/>
      <c r="AY85" s="144" t="b">
        <v>1</v>
      </c>
      <c r="AZ85" s="139" t="b">
        <v>0</v>
      </c>
      <c r="BA85" s="137" t="b">
        <v>0</v>
      </c>
      <c r="BB85" s="141" t="s">
        <v>437</v>
      </c>
      <c r="BC85" s="147" t="b">
        <v>1</v>
      </c>
      <c r="BD85" s="72">
        <f t="shared" si="56"/>
        <v>2</v>
      </c>
      <c r="BE85" s="72">
        <f t="shared" si="57"/>
        <v>2</v>
      </c>
      <c r="BF85" s="72">
        <f t="shared" si="58"/>
        <v>0</v>
      </c>
      <c r="BG85" s="72">
        <f t="shared" si="59"/>
        <v>0</v>
      </c>
      <c r="BH85" s="72">
        <f t="shared" si="60"/>
        <v>0</v>
      </c>
      <c r="BI85" s="72">
        <f t="shared" si="61"/>
        <v>0</v>
      </c>
      <c r="BJ85" s="70">
        <f t="shared" si="62"/>
        <v>4</v>
      </c>
      <c r="BK85" s="70">
        <f t="shared" si="63"/>
        <v>4</v>
      </c>
      <c r="BL85" s="70">
        <f t="shared" si="64"/>
        <v>0</v>
      </c>
      <c r="BM85" s="70">
        <f t="shared" ca="1" si="65"/>
        <v>0</v>
      </c>
      <c r="BN85" s="70">
        <f t="shared" si="66"/>
        <v>1</v>
      </c>
      <c r="BO85" s="70">
        <f t="shared" si="67"/>
        <v>1</v>
      </c>
      <c r="BP85" s="70">
        <f t="shared" si="68"/>
        <v>1</v>
      </c>
      <c r="BQ85" s="70">
        <f t="shared" si="69"/>
        <v>1</v>
      </c>
      <c r="BR85" s="70">
        <f ca="1">IF(Thresholds!$C$8="Minimum",IF(OFFSET(BC85,0,$BR$1)&gt;=Thresholds!$D$8,1,0),IF(Thresholds!$C$8="Maximum",IF(OFFSET(BC85,0,$BR$1)&lt;=Thresholds!$D$8,1,0),1))</f>
        <v>0</v>
      </c>
      <c r="BS85" s="70">
        <f t="shared" si="70"/>
        <v>1</v>
      </c>
      <c r="BT85" s="70">
        <f t="shared" si="71"/>
        <v>1</v>
      </c>
      <c r="BU85" s="70">
        <f t="shared" si="72"/>
        <v>1</v>
      </c>
      <c r="BV85" s="70">
        <f t="shared" si="73"/>
        <v>1</v>
      </c>
      <c r="BW85" s="70">
        <f t="shared" si="74"/>
        <v>1</v>
      </c>
      <c r="BX85" s="70">
        <f t="shared" si="75"/>
        <v>1</v>
      </c>
    </row>
    <row r="86" spans="1:76" ht="29.1" customHeight="1">
      <c r="A86" s="170" t="b">
        <v>1</v>
      </c>
      <c r="B86" s="16"/>
      <c r="C86" s="180" t="str" cm="1">
        <f t="array" aca="1" ref="C86" ca="1">_xlfn.CONCAT(R86,IF(_xlfn.NUMBERVALUE(_xlfn.TEXTJOIN("",TRUE,IF(ISNUMBER(--MID(D86,ROW(INDIRECT("1:"&amp;LEN(D86))),1)),MID(D86,ROW(INDIRECT("1:"&amp;LEN(D86))),1),"")))&gt;=10,_xlfn.TEXTJOIN("",TRUE,IF(ISNUMBER(--MID(D86,ROW(INDIRECT("1:"&amp;LEN(D86))),1)),MID(D86,ROW(INDIRECT("1:"&amp;LEN(D86))),1),"")),_xlfn.CONCAT("0",_xlfn.TEXTJOIN("",TRUE,IF(ISNUMBER(--MID(D86,ROW(INDIRECT("1:"&amp;LEN(D86))),1)),MID(D86,ROW(INDIRECT("1:"&amp;LEN(D86))),1),"")))))</f>
        <v>Cotswold: Driffield Junction Development10</v>
      </c>
      <c r="D86" s="229" t="s">
        <v>532</v>
      </c>
      <c r="E86" s="230" t="s">
        <v>208</v>
      </c>
      <c r="F86" s="230" t="s">
        <v>15</v>
      </c>
      <c r="G86" s="230" t="s">
        <v>209</v>
      </c>
      <c r="H86" s="231" t="s">
        <v>446</v>
      </c>
      <c r="I86" s="230" t="s">
        <v>433</v>
      </c>
      <c r="J86" s="230"/>
      <c r="K86" s="230" t="s">
        <v>434</v>
      </c>
      <c r="L86" s="232" t="s">
        <v>447</v>
      </c>
      <c r="M86" s="233" t="s">
        <v>448</v>
      </c>
      <c r="N86" s="233"/>
      <c r="O86" s="233"/>
      <c r="P86" s="233" t="s">
        <v>123</v>
      </c>
      <c r="Q86" s="233" t="s">
        <v>450</v>
      </c>
      <c r="R86" s="234" t="s">
        <v>210</v>
      </c>
      <c r="S86" s="44"/>
      <c r="T86" s="44"/>
      <c r="U86" s="46"/>
      <c r="V86" s="44"/>
      <c r="W86" s="39" t="b">
        <v>0</v>
      </c>
      <c r="X86" s="39" t="b">
        <v>0</v>
      </c>
      <c r="Y86" s="39" t="b">
        <v>0</v>
      </c>
      <c r="Z86" s="31"/>
      <c r="AA86" s="32"/>
      <c r="AB86" s="32"/>
      <c r="AC86" s="32"/>
      <c r="AD86" s="32"/>
      <c r="AE86" s="31"/>
      <c r="AF86" s="33"/>
      <c r="AG86" s="33"/>
      <c r="AH86" s="33"/>
      <c r="AI86" s="33"/>
      <c r="AJ86" s="177">
        <v>250000</v>
      </c>
      <c r="AK86" s="173" t="s">
        <v>17</v>
      </c>
      <c r="AL86" s="31"/>
      <c r="AM86" s="37"/>
      <c r="AN86" s="37"/>
      <c r="AO86" s="37"/>
      <c r="AP86" s="37"/>
      <c r="AQ86" s="95"/>
      <c r="AR86" s="94"/>
      <c r="AS86" s="94"/>
      <c r="AT86" s="94"/>
      <c r="AU86" s="94"/>
      <c r="AV86" s="96"/>
      <c r="AW86" s="36"/>
      <c r="AX86" s="111"/>
      <c r="AY86" s="145" t="b">
        <v>0</v>
      </c>
      <c r="AZ86" s="139" t="b">
        <v>0</v>
      </c>
      <c r="BA86" s="137" t="b">
        <v>1</v>
      </c>
      <c r="BB86" s="141" t="s">
        <v>433</v>
      </c>
      <c r="BC86" s="147" t="b">
        <v>1</v>
      </c>
      <c r="BD86" s="72">
        <f t="shared" si="56"/>
        <v>0</v>
      </c>
      <c r="BE86" s="72">
        <f t="shared" si="57"/>
        <v>0</v>
      </c>
      <c r="BF86" s="72">
        <f t="shared" si="58"/>
        <v>0</v>
      </c>
      <c r="BG86" s="72">
        <f t="shared" si="59"/>
        <v>0</v>
      </c>
      <c r="BH86" s="72">
        <f t="shared" si="60"/>
        <v>0</v>
      </c>
      <c r="BI86" s="72">
        <f t="shared" si="61"/>
        <v>0</v>
      </c>
      <c r="BJ86" s="70">
        <f t="shared" si="62"/>
        <v>0</v>
      </c>
      <c r="BK86" s="70">
        <f t="shared" si="63"/>
        <v>0</v>
      </c>
      <c r="BL86" s="70">
        <f t="shared" si="64"/>
        <v>0</v>
      </c>
      <c r="BM86" s="70">
        <f t="shared" ca="1" si="65"/>
        <v>0</v>
      </c>
      <c r="BN86" s="70">
        <f t="shared" si="66"/>
        <v>0</v>
      </c>
      <c r="BO86" s="70">
        <f t="shared" si="67"/>
        <v>0</v>
      </c>
      <c r="BP86" s="70">
        <f t="shared" si="68"/>
        <v>0</v>
      </c>
      <c r="BQ86" s="70">
        <f t="shared" si="69"/>
        <v>0</v>
      </c>
      <c r="BR86" s="70">
        <f ca="1">IF(Thresholds!$C$8="Minimum",IF(OFFSET(BC86,0,$BR$1)&gt;=Thresholds!$D$8,1,0),IF(Thresholds!$C$8="Maximum",IF(OFFSET(BC86,0,$BR$1)&lt;=Thresholds!$D$8,1,0),1))</f>
        <v>0</v>
      </c>
      <c r="BS86" s="70">
        <f t="shared" si="70"/>
        <v>0</v>
      </c>
      <c r="BT86" s="70">
        <f t="shared" si="71"/>
        <v>0</v>
      </c>
      <c r="BU86" s="70">
        <f t="shared" si="72"/>
        <v>0</v>
      </c>
      <c r="BV86" s="70">
        <f t="shared" si="73"/>
        <v>0</v>
      </c>
      <c r="BW86" s="70">
        <f t="shared" si="74"/>
        <v>0</v>
      </c>
      <c r="BX86" s="70">
        <f t="shared" si="75"/>
        <v>0</v>
      </c>
    </row>
    <row r="87" spans="1:76" ht="29.1" customHeight="1">
      <c r="A87" s="170" t="b">
        <v>1</v>
      </c>
      <c r="B87" s="16"/>
      <c r="C87" s="180" t="str" cm="1">
        <f t="array" aca="1" ref="C87" ca="1">_xlfn.CONCAT(R87,IF(_xlfn.NUMBERVALUE(_xlfn.TEXTJOIN("",TRUE,IF(ISNUMBER(--MID(D87,ROW(INDIRECT("1:"&amp;LEN(D87))),1)),MID(D87,ROW(INDIRECT("1:"&amp;LEN(D87))),1),"")))&gt;=10,_xlfn.TEXTJOIN("",TRUE,IF(ISNUMBER(--MID(D87,ROW(INDIRECT("1:"&amp;LEN(D87))),1)),MID(D87,ROW(INDIRECT("1:"&amp;LEN(D87))),1),"")),_xlfn.CONCAT("0",_xlfn.TEXTJOIN("",TRUE,IF(ISNUMBER(--MID(D87,ROW(INDIRECT("1:"&amp;LEN(D87))),1)),MID(D87,ROW(INDIRECT("1:"&amp;LEN(D87))),1),"")))))</f>
        <v>Cotswold: Fairford01</v>
      </c>
      <c r="D87" s="229" t="s">
        <v>211</v>
      </c>
      <c r="E87" s="231" t="s">
        <v>212</v>
      </c>
      <c r="F87" s="231" t="s">
        <v>15</v>
      </c>
      <c r="G87" s="231" t="s">
        <v>213</v>
      </c>
      <c r="H87" s="231" t="s">
        <v>533</v>
      </c>
      <c r="I87" s="231" t="s">
        <v>455</v>
      </c>
      <c r="J87" s="231"/>
      <c r="K87" s="231" t="s">
        <v>434</v>
      </c>
      <c r="L87" s="236" t="s">
        <v>456</v>
      </c>
      <c r="M87" s="234" t="s">
        <v>478</v>
      </c>
      <c r="N87" s="234" t="s">
        <v>437</v>
      </c>
      <c r="O87" s="234" t="s">
        <v>438</v>
      </c>
      <c r="P87" s="234" t="s">
        <v>459</v>
      </c>
      <c r="Q87" s="234" t="s">
        <v>460</v>
      </c>
      <c r="R87" s="234" t="s">
        <v>534</v>
      </c>
      <c r="S87" s="44"/>
      <c r="T87" s="44"/>
      <c r="U87" s="46"/>
      <c r="V87" s="44"/>
      <c r="W87" s="39" t="b">
        <v>0</v>
      </c>
      <c r="X87" s="39" t="b">
        <v>0</v>
      </c>
      <c r="Y87" s="39" t="b">
        <v>0</v>
      </c>
      <c r="Z87" s="31"/>
      <c r="AA87" s="32"/>
      <c r="AB87" s="32"/>
      <c r="AC87" s="32"/>
      <c r="AD87" s="32"/>
      <c r="AE87" s="31"/>
      <c r="AF87" s="33"/>
      <c r="AG87" s="33"/>
      <c r="AH87" s="33"/>
      <c r="AI87" s="33"/>
      <c r="AJ87" s="177">
        <v>0</v>
      </c>
      <c r="AK87" s="172" t="s">
        <v>17</v>
      </c>
      <c r="AL87" s="31" t="s">
        <v>442</v>
      </c>
      <c r="AM87" s="37" t="s">
        <v>442</v>
      </c>
      <c r="AN87" s="37" t="s">
        <v>442</v>
      </c>
      <c r="AO87" s="37" t="s">
        <v>443</v>
      </c>
      <c r="AP87" s="37" t="s">
        <v>441</v>
      </c>
      <c r="AQ87" s="93" t="s">
        <v>442</v>
      </c>
      <c r="AR87" s="94" t="s">
        <v>442</v>
      </c>
      <c r="AS87" s="94" t="s">
        <v>442</v>
      </c>
      <c r="AT87" s="94" t="s">
        <v>442</v>
      </c>
      <c r="AU87" s="94" t="s">
        <v>442</v>
      </c>
      <c r="AV87" s="94" t="s">
        <v>442</v>
      </c>
      <c r="AW87" s="36"/>
      <c r="AX87" s="111"/>
      <c r="AY87" s="145" t="b">
        <v>1</v>
      </c>
      <c r="AZ87" s="139" t="b">
        <v>0</v>
      </c>
      <c r="BA87" s="137" t="b">
        <v>0</v>
      </c>
      <c r="BB87" s="141" t="s">
        <v>437</v>
      </c>
      <c r="BC87" s="147" t="b">
        <v>1</v>
      </c>
      <c r="BD87" s="72">
        <f t="shared" si="56"/>
        <v>3</v>
      </c>
      <c r="BE87" s="72">
        <f t="shared" si="57"/>
        <v>1</v>
      </c>
      <c r="BF87" s="72">
        <f t="shared" si="58"/>
        <v>0</v>
      </c>
      <c r="BG87" s="72">
        <f t="shared" si="59"/>
        <v>0</v>
      </c>
      <c r="BH87" s="72">
        <f t="shared" si="60"/>
        <v>0</v>
      </c>
      <c r="BI87" s="72">
        <f t="shared" si="61"/>
        <v>0</v>
      </c>
      <c r="BJ87" s="70">
        <f t="shared" si="62"/>
        <v>4</v>
      </c>
      <c r="BK87" s="70">
        <f t="shared" si="63"/>
        <v>4</v>
      </c>
      <c r="BL87" s="70">
        <f t="shared" si="64"/>
        <v>0</v>
      </c>
      <c r="BM87" s="70">
        <f t="shared" ca="1" si="65"/>
        <v>0</v>
      </c>
      <c r="BN87" s="70">
        <f t="shared" si="66"/>
        <v>1</v>
      </c>
      <c r="BO87" s="70">
        <f t="shared" si="67"/>
        <v>1</v>
      </c>
      <c r="BP87" s="70">
        <f t="shared" si="68"/>
        <v>1</v>
      </c>
      <c r="BQ87" s="70">
        <f t="shared" si="69"/>
        <v>1</v>
      </c>
      <c r="BR87" s="70">
        <f ca="1">IF(Thresholds!$C$8="Minimum",IF(OFFSET(BC87,0,$BR$1)&gt;=Thresholds!$D$8,1,0),IF(Thresholds!$C$8="Maximum",IF(OFFSET(BC87,0,$BR$1)&lt;=Thresholds!$D$8,1,0),1))</f>
        <v>0</v>
      </c>
      <c r="BS87" s="70">
        <f t="shared" si="70"/>
        <v>1</v>
      </c>
      <c r="BT87" s="70">
        <f t="shared" si="71"/>
        <v>1</v>
      </c>
      <c r="BU87" s="70">
        <f t="shared" si="72"/>
        <v>1</v>
      </c>
      <c r="BV87" s="70">
        <f t="shared" si="73"/>
        <v>1</v>
      </c>
      <c r="BW87" s="70">
        <f t="shared" si="74"/>
        <v>1</v>
      </c>
      <c r="BX87" s="70">
        <f t="shared" si="75"/>
        <v>1</v>
      </c>
    </row>
    <row r="88" spans="1:76" ht="29.1" customHeight="1">
      <c r="A88" s="170" t="b">
        <v>1</v>
      </c>
      <c r="B88" s="16"/>
      <c r="C88" s="180" t="str" cm="1">
        <f t="array" aca="1" ref="C88" ca="1">_xlfn.CONCAT(R88,IF(_xlfn.NUMBERVALUE(_xlfn.TEXTJOIN("",TRUE,IF(ISNUMBER(--MID(D88,ROW(INDIRECT("1:"&amp;LEN(D88))),1)),MID(D88,ROW(INDIRECT("1:"&amp;LEN(D88))),1),"")))&gt;=10,_xlfn.TEXTJOIN("",TRUE,IF(ISNUMBER(--MID(D88,ROW(INDIRECT("1:"&amp;LEN(D88))),1)),MID(D88,ROW(INDIRECT("1:"&amp;LEN(D88))),1),"")),_xlfn.CONCAT("0",_xlfn.TEXTJOIN("",TRUE,IF(ISNUMBER(--MID(D88,ROW(INDIRECT("1:"&amp;LEN(D88))),1)),MID(D88,ROW(INDIRECT("1:"&amp;LEN(D88))),1),"")))))</f>
        <v>Cotswold: Fairford02</v>
      </c>
      <c r="D88" s="229" t="s">
        <v>214</v>
      </c>
      <c r="E88" s="230" t="s">
        <v>215</v>
      </c>
      <c r="F88" s="231" t="s">
        <v>15</v>
      </c>
      <c r="G88" s="230" t="s">
        <v>216</v>
      </c>
      <c r="H88" s="230" t="s">
        <v>518</v>
      </c>
      <c r="I88" s="230" t="s">
        <v>433</v>
      </c>
      <c r="J88" s="230"/>
      <c r="K88" s="230" t="s">
        <v>434</v>
      </c>
      <c r="L88" s="232" t="s">
        <v>435</v>
      </c>
      <c r="M88" s="233" t="s">
        <v>436</v>
      </c>
      <c r="N88" s="233" t="s">
        <v>437</v>
      </c>
      <c r="O88" s="234" t="s">
        <v>438</v>
      </c>
      <c r="P88" s="233" t="s">
        <v>470</v>
      </c>
      <c r="Q88" s="234" t="s">
        <v>460</v>
      </c>
      <c r="R88" s="234" t="s">
        <v>534</v>
      </c>
      <c r="S88" s="44"/>
      <c r="T88" s="44"/>
      <c r="U88" s="46"/>
      <c r="V88" s="44"/>
      <c r="W88" s="39" t="b">
        <v>0</v>
      </c>
      <c r="X88" s="39" t="b">
        <v>0</v>
      </c>
      <c r="Y88" s="39" t="b">
        <v>0</v>
      </c>
      <c r="Z88" s="31"/>
      <c r="AA88" s="32"/>
      <c r="AB88" s="32"/>
      <c r="AC88" s="32"/>
      <c r="AD88" s="32"/>
      <c r="AE88" s="31"/>
      <c r="AF88" s="33"/>
      <c r="AG88" s="33"/>
      <c r="AH88" s="33"/>
      <c r="AI88" s="33"/>
      <c r="AJ88" s="177">
        <v>0</v>
      </c>
      <c r="AK88" s="172" t="s">
        <v>17</v>
      </c>
      <c r="AL88" s="31" t="s">
        <v>443</v>
      </c>
      <c r="AM88" s="37" t="s">
        <v>442</v>
      </c>
      <c r="AN88" s="37" t="s">
        <v>443</v>
      </c>
      <c r="AO88" s="37" t="s">
        <v>443</v>
      </c>
      <c r="AP88" s="37" t="s">
        <v>441</v>
      </c>
      <c r="AQ88" s="93" t="s">
        <v>443</v>
      </c>
      <c r="AR88" s="94" t="s">
        <v>443</v>
      </c>
      <c r="AS88" s="94" t="s">
        <v>443</v>
      </c>
      <c r="AT88" s="94" t="s">
        <v>441</v>
      </c>
      <c r="AU88" s="94" t="s">
        <v>441</v>
      </c>
      <c r="AV88" s="94" t="s">
        <v>442</v>
      </c>
      <c r="AW88" s="36"/>
      <c r="AX88" s="111"/>
      <c r="AY88" s="145" t="b">
        <v>1</v>
      </c>
      <c r="AZ88" s="139" t="b">
        <v>0</v>
      </c>
      <c r="BA88" s="137" t="b">
        <v>0</v>
      </c>
      <c r="BB88" s="141" t="s">
        <v>437</v>
      </c>
      <c r="BC88" s="147" t="b">
        <v>1</v>
      </c>
      <c r="BD88" s="72">
        <f t="shared" si="56"/>
        <v>1</v>
      </c>
      <c r="BE88" s="72">
        <f t="shared" si="57"/>
        <v>3</v>
      </c>
      <c r="BF88" s="72">
        <f t="shared" si="58"/>
        <v>0</v>
      </c>
      <c r="BG88" s="72">
        <f t="shared" si="59"/>
        <v>0</v>
      </c>
      <c r="BH88" s="72">
        <f t="shared" si="60"/>
        <v>0</v>
      </c>
      <c r="BI88" s="72">
        <f t="shared" si="61"/>
        <v>0</v>
      </c>
      <c r="BJ88" s="70">
        <f t="shared" si="62"/>
        <v>4</v>
      </c>
      <c r="BK88" s="70">
        <f t="shared" si="63"/>
        <v>4</v>
      </c>
      <c r="BL88" s="70">
        <f t="shared" si="64"/>
        <v>0</v>
      </c>
      <c r="BM88" s="70">
        <f t="shared" ca="1" si="65"/>
        <v>0</v>
      </c>
      <c r="BN88" s="70">
        <f t="shared" si="66"/>
        <v>1</v>
      </c>
      <c r="BO88" s="70">
        <f t="shared" si="67"/>
        <v>1</v>
      </c>
      <c r="BP88" s="70">
        <f t="shared" si="68"/>
        <v>1</v>
      </c>
      <c r="BQ88" s="70">
        <f t="shared" si="69"/>
        <v>1</v>
      </c>
      <c r="BR88" s="70">
        <f ca="1">IF(Thresholds!$C$8="Minimum",IF(OFFSET(BC88,0,$BR$1)&gt;=Thresholds!$D$8,1,0),IF(Thresholds!$C$8="Maximum",IF(OFFSET(BC88,0,$BR$1)&lt;=Thresholds!$D$8,1,0),1))</f>
        <v>0</v>
      </c>
      <c r="BS88" s="70">
        <f t="shared" si="70"/>
        <v>1</v>
      </c>
      <c r="BT88" s="70">
        <f t="shared" si="71"/>
        <v>1</v>
      </c>
      <c r="BU88" s="70">
        <f t="shared" si="72"/>
        <v>1</v>
      </c>
      <c r="BV88" s="70">
        <f t="shared" si="73"/>
        <v>1</v>
      </c>
      <c r="BW88" s="70">
        <f t="shared" si="74"/>
        <v>1</v>
      </c>
      <c r="BX88" s="70">
        <f t="shared" si="75"/>
        <v>1</v>
      </c>
    </row>
    <row r="89" spans="1:76" ht="29.1" customHeight="1">
      <c r="A89" s="170" t="b">
        <v>1</v>
      </c>
      <c r="B89" s="16"/>
      <c r="C89" s="180" t="str" cm="1">
        <f t="array" aca="1" ref="C89" ca="1">_xlfn.CONCAT(R89,IF(_xlfn.NUMBERVALUE(_xlfn.TEXTJOIN("",TRUE,IF(ISNUMBER(--MID(D89,ROW(INDIRECT("1:"&amp;LEN(D89))),1)),MID(D89,ROW(INDIRECT("1:"&amp;LEN(D89))),1),"")))&gt;=10,_xlfn.TEXTJOIN("",TRUE,IF(ISNUMBER(--MID(D89,ROW(INDIRECT("1:"&amp;LEN(D89))),1)),MID(D89,ROW(INDIRECT("1:"&amp;LEN(D89))),1),"")),_xlfn.CONCAT("0",_xlfn.TEXTJOIN("",TRUE,IF(ISNUMBER(--MID(D89,ROW(INDIRECT("1:"&amp;LEN(D89))),1)),MID(D89,ROW(INDIRECT("1:"&amp;LEN(D89))),1),"")))))</f>
        <v>Cotswold: Fairford03</v>
      </c>
      <c r="D89" s="229" t="s">
        <v>217</v>
      </c>
      <c r="E89" s="230" t="s">
        <v>218</v>
      </c>
      <c r="F89" s="231" t="s">
        <v>15</v>
      </c>
      <c r="G89" s="230" t="s">
        <v>219</v>
      </c>
      <c r="H89" s="230" t="s">
        <v>518</v>
      </c>
      <c r="I89" s="230" t="s">
        <v>433</v>
      </c>
      <c r="J89" s="230"/>
      <c r="K89" s="230" t="s">
        <v>434</v>
      </c>
      <c r="L89" s="232" t="s">
        <v>435</v>
      </c>
      <c r="M89" s="233" t="s">
        <v>436</v>
      </c>
      <c r="N89" s="233" t="s">
        <v>437</v>
      </c>
      <c r="O89" s="234" t="s">
        <v>438</v>
      </c>
      <c r="P89" s="233" t="s">
        <v>470</v>
      </c>
      <c r="Q89" s="233" t="s">
        <v>439</v>
      </c>
      <c r="R89" s="234" t="s">
        <v>534</v>
      </c>
      <c r="S89" s="44"/>
      <c r="T89" s="44"/>
      <c r="U89" s="46"/>
      <c r="V89" s="44"/>
      <c r="W89" s="39" t="b">
        <v>0</v>
      </c>
      <c r="X89" s="39" t="b">
        <v>0</v>
      </c>
      <c r="Y89" s="39" t="b">
        <v>0</v>
      </c>
      <c r="Z89" s="31"/>
      <c r="AA89" s="32"/>
      <c r="AB89" s="32"/>
      <c r="AC89" s="32"/>
      <c r="AD89" s="32"/>
      <c r="AE89" s="31"/>
      <c r="AF89" s="33"/>
      <c r="AG89" s="33"/>
      <c r="AH89" s="33"/>
      <c r="AI89" s="33"/>
      <c r="AJ89" s="177">
        <v>2000000</v>
      </c>
      <c r="AK89" s="172" t="s">
        <v>17</v>
      </c>
      <c r="AL89" s="31" t="s">
        <v>443</v>
      </c>
      <c r="AM89" s="37" t="s">
        <v>442</v>
      </c>
      <c r="AN89" s="37" t="s">
        <v>443</v>
      </c>
      <c r="AO89" s="37" t="s">
        <v>443</v>
      </c>
      <c r="AP89" s="37" t="s">
        <v>441</v>
      </c>
      <c r="AQ89" s="93" t="s">
        <v>443</v>
      </c>
      <c r="AR89" s="94" t="s">
        <v>443</v>
      </c>
      <c r="AS89" s="94" t="s">
        <v>443</v>
      </c>
      <c r="AT89" s="94" t="s">
        <v>441</v>
      </c>
      <c r="AU89" s="94" t="s">
        <v>441</v>
      </c>
      <c r="AV89" s="94" t="s">
        <v>442</v>
      </c>
      <c r="AW89" s="36"/>
      <c r="AX89" s="111"/>
      <c r="AY89" s="145" t="b">
        <v>1</v>
      </c>
      <c r="AZ89" s="139" t="b">
        <v>0</v>
      </c>
      <c r="BA89" s="137" t="b">
        <v>0</v>
      </c>
      <c r="BB89" s="141" t="s">
        <v>437</v>
      </c>
      <c r="BC89" s="147" t="b">
        <v>1</v>
      </c>
      <c r="BD89" s="72">
        <f t="shared" si="56"/>
        <v>1</v>
      </c>
      <c r="BE89" s="72">
        <f t="shared" si="57"/>
        <v>3</v>
      </c>
      <c r="BF89" s="72">
        <f t="shared" si="58"/>
        <v>0</v>
      </c>
      <c r="BG89" s="72">
        <f t="shared" si="59"/>
        <v>0</v>
      </c>
      <c r="BH89" s="72">
        <f t="shared" si="60"/>
        <v>0</v>
      </c>
      <c r="BI89" s="72">
        <f t="shared" si="61"/>
        <v>0</v>
      </c>
      <c r="BJ89" s="70">
        <f t="shared" si="62"/>
        <v>4</v>
      </c>
      <c r="BK89" s="70">
        <f t="shared" si="63"/>
        <v>4</v>
      </c>
      <c r="BL89" s="70">
        <f t="shared" si="64"/>
        <v>0</v>
      </c>
      <c r="BM89" s="70">
        <f t="shared" ca="1" si="65"/>
        <v>0</v>
      </c>
      <c r="BN89" s="70">
        <f t="shared" si="66"/>
        <v>1</v>
      </c>
      <c r="BO89" s="70">
        <f t="shared" si="67"/>
        <v>1</v>
      </c>
      <c r="BP89" s="70">
        <f t="shared" si="68"/>
        <v>1</v>
      </c>
      <c r="BQ89" s="70">
        <f t="shared" si="69"/>
        <v>1</v>
      </c>
      <c r="BR89" s="70">
        <f ca="1">IF(Thresholds!$C$8="Minimum",IF(OFFSET(BC89,0,$BR$1)&gt;=Thresholds!$D$8,1,0),IF(Thresholds!$C$8="Maximum",IF(OFFSET(BC89,0,$BR$1)&lt;=Thresholds!$D$8,1,0),1))</f>
        <v>0</v>
      </c>
      <c r="BS89" s="70">
        <f t="shared" si="70"/>
        <v>1</v>
      </c>
      <c r="BT89" s="70">
        <f t="shared" si="71"/>
        <v>1</v>
      </c>
      <c r="BU89" s="70">
        <f t="shared" si="72"/>
        <v>1</v>
      </c>
      <c r="BV89" s="70">
        <f t="shared" si="73"/>
        <v>1</v>
      </c>
      <c r="BW89" s="70">
        <f t="shared" si="74"/>
        <v>1</v>
      </c>
      <c r="BX89" s="70">
        <f t="shared" si="75"/>
        <v>1</v>
      </c>
    </row>
    <row r="90" spans="1:76" ht="29.1" customHeight="1">
      <c r="A90" s="170" t="b">
        <v>1</v>
      </c>
      <c r="B90" s="16"/>
      <c r="C90" s="180" t="str" cm="1">
        <f t="array" aca="1" ref="C90" ca="1">_xlfn.CONCAT(R90,IF(_xlfn.NUMBERVALUE(_xlfn.TEXTJOIN("",TRUE,IF(ISNUMBER(--MID(D90,ROW(INDIRECT("1:"&amp;LEN(D90))),1)),MID(D90,ROW(INDIRECT("1:"&amp;LEN(D90))),1),"")))&gt;=10,_xlfn.TEXTJOIN("",TRUE,IF(ISNUMBER(--MID(D90,ROW(INDIRECT("1:"&amp;LEN(D90))),1)),MID(D90,ROW(INDIRECT("1:"&amp;LEN(D90))),1),"")),_xlfn.CONCAT("0",_xlfn.TEXTJOIN("",TRUE,IF(ISNUMBER(--MID(D90,ROW(INDIRECT("1:"&amp;LEN(D90))),1)),MID(D90,ROW(INDIRECT("1:"&amp;LEN(D90))),1),"")))))</f>
        <v>Cotswold: Fairford04</v>
      </c>
      <c r="D90" s="229" t="s">
        <v>220</v>
      </c>
      <c r="E90" s="254" t="s">
        <v>221</v>
      </c>
      <c r="F90" s="231" t="s">
        <v>15</v>
      </c>
      <c r="G90" s="230" t="s">
        <v>222</v>
      </c>
      <c r="H90" s="230" t="s">
        <v>535</v>
      </c>
      <c r="I90" s="230" t="s">
        <v>455</v>
      </c>
      <c r="J90" s="230"/>
      <c r="K90" s="230" t="s">
        <v>434</v>
      </c>
      <c r="L90" s="232" t="s">
        <v>435</v>
      </c>
      <c r="M90" s="233" t="s">
        <v>436</v>
      </c>
      <c r="N90" s="233" t="s">
        <v>437</v>
      </c>
      <c r="O90" s="234" t="s">
        <v>438</v>
      </c>
      <c r="P90" s="233" t="s">
        <v>459</v>
      </c>
      <c r="Q90" s="233" t="s">
        <v>439</v>
      </c>
      <c r="R90" s="234" t="s">
        <v>534</v>
      </c>
      <c r="S90" s="44"/>
      <c r="T90" s="44"/>
      <c r="U90" s="46"/>
      <c r="V90" s="44"/>
      <c r="W90" s="39" t="b">
        <v>0</v>
      </c>
      <c r="X90" s="39" t="b">
        <v>0</v>
      </c>
      <c r="Y90" s="39" t="b">
        <v>0</v>
      </c>
      <c r="Z90" s="31"/>
      <c r="AA90" s="32"/>
      <c r="AB90" s="32"/>
      <c r="AC90" s="32"/>
      <c r="AD90" s="32"/>
      <c r="AE90" s="31"/>
      <c r="AF90" s="33"/>
      <c r="AG90" s="33"/>
      <c r="AH90" s="33"/>
      <c r="AI90" s="33"/>
      <c r="AJ90" s="177">
        <v>0</v>
      </c>
      <c r="AK90" s="172" t="s">
        <v>17</v>
      </c>
      <c r="AL90" s="31" t="s">
        <v>443</v>
      </c>
      <c r="AM90" s="37" t="s">
        <v>442</v>
      </c>
      <c r="AN90" s="37" t="s">
        <v>443</v>
      </c>
      <c r="AO90" s="37" t="s">
        <v>443</v>
      </c>
      <c r="AP90" s="37" t="s">
        <v>441</v>
      </c>
      <c r="AQ90" s="93" t="s">
        <v>443</v>
      </c>
      <c r="AR90" s="94" t="s">
        <v>442</v>
      </c>
      <c r="AS90" s="94" t="s">
        <v>442</v>
      </c>
      <c r="AT90" s="94" t="s">
        <v>442</v>
      </c>
      <c r="AU90" s="94" t="s">
        <v>442</v>
      </c>
      <c r="AV90" s="94" t="s">
        <v>442</v>
      </c>
      <c r="AW90" s="36"/>
      <c r="AX90" s="111"/>
      <c r="AY90" s="145" t="b">
        <v>1</v>
      </c>
      <c r="AZ90" s="139" t="b">
        <v>0</v>
      </c>
      <c r="BA90" s="137" t="b">
        <v>0</v>
      </c>
      <c r="BB90" s="141" t="s">
        <v>437</v>
      </c>
      <c r="BC90" s="147" t="b">
        <v>1</v>
      </c>
      <c r="BD90" s="72">
        <f t="shared" si="56"/>
        <v>1</v>
      </c>
      <c r="BE90" s="72">
        <f t="shared" si="57"/>
        <v>3</v>
      </c>
      <c r="BF90" s="72">
        <f t="shared" si="58"/>
        <v>0</v>
      </c>
      <c r="BG90" s="72">
        <f t="shared" si="59"/>
        <v>0</v>
      </c>
      <c r="BH90" s="72">
        <f t="shared" si="60"/>
        <v>0</v>
      </c>
      <c r="BI90" s="72">
        <f t="shared" si="61"/>
        <v>0</v>
      </c>
      <c r="BJ90" s="70">
        <f t="shared" si="62"/>
        <v>4</v>
      </c>
      <c r="BK90" s="70">
        <f t="shared" si="63"/>
        <v>4</v>
      </c>
      <c r="BL90" s="70">
        <f t="shared" si="64"/>
        <v>0</v>
      </c>
      <c r="BM90" s="70">
        <f t="shared" ca="1" si="65"/>
        <v>0</v>
      </c>
      <c r="BN90" s="70">
        <f t="shared" si="66"/>
        <v>1</v>
      </c>
      <c r="BO90" s="70">
        <f t="shared" si="67"/>
        <v>1</v>
      </c>
      <c r="BP90" s="70">
        <f t="shared" si="68"/>
        <v>1</v>
      </c>
      <c r="BQ90" s="70">
        <f t="shared" si="69"/>
        <v>1</v>
      </c>
      <c r="BR90" s="70">
        <f ca="1">IF(Thresholds!$C$8="Minimum",IF(OFFSET(BC90,0,$BR$1)&gt;=Thresholds!$D$8,1,0),IF(Thresholds!$C$8="Maximum",IF(OFFSET(BC90,0,$BR$1)&lt;=Thresholds!$D$8,1,0),1))</f>
        <v>0</v>
      </c>
      <c r="BS90" s="70">
        <f t="shared" si="70"/>
        <v>1</v>
      </c>
      <c r="BT90" s="70">
        <f t="shared" si="71"/>
        <v>1</v>
      </c>
      <c r="BU90" s="70">
        <f t="shared" si="72"/>
        <v>1</v>
      </c>
      <c r="BV90" s="70">
        <f t="shared" si="73"/>
        <v>1</v>
      </c>
      <c r="BW90" s="70">
        <f t="shared" si="74"/>
        <v>1</v>
      </c>
      <c r="BX90" s="70">
        <f t="shared" si="75"/>
        <v>1</v>
      </c>
    </row>
    <row r="91" spans="1:76" ht="29.1" customHeight="1">
      <c r="A91" s="170" t="b">
        <v>1</v>
      </c>
      <c r="B91" s="17"/>
      <c r="C91" s="180" t="str" cm="1">
        <f t="array" aca="1" ref="C91" ca="1">_xlfn.CONCAT(R91,IF(_xlfn.NUMBERVALUE(_xlfn.TEXTJOIN("",TRUE,IF(ISNUMBER(--MID(D91,ROW(INDIRECT("1:"&amp;LEN(D91))),1)),MID(D91,ROW(INDIRECT("1:"&amp;LEN(D91))),1),"")))&gt;=10,_xlfn.TEXTJOIN("",TRUE,IF(ISNUMBER(--MID(D91,ROW(INDIRECT("1:"&amp;LEN(D91))),1)),MID(D91,ROW(INDIRECT("1:"&amp;LEN(D91))),1),"")),_xlfn.CONCAT("0",_xlfn.TEXTJOIN("",TRUE,IF(ISNUMBER(--MID(D91,ROW(INDIRECT("1:"&amp;LEN(D91))),1)),MID(D91,ROW(INDIRECT("1:"&amp;LEN(D91))),1),"")))))</f>
        <v>Cotswold: Fairford05</v>
      </c>
      <c r="D91" s="229" t="s">
        <v>223</v>
      </c>
      <c r="E91" s="230" t="s">
        <v>224</v>
      </c>
      <c r="F91" s="231" t="s">
        <v>15</v>
      </c>
      <c r="G91" s="230" t="s">
        <v>225</v>
      </c>
      <c r="H91" s="230" t="s">
        <v>536</v>
      </c>
      <c r="I91" s="230" t="s">
        <v>433</v>
      </c>
      <c r="J91" s="230"/>
      <c r="K91" s="230" t="s">
        <v>434</v>
      </c>
      <c r="L91" s="232" t="s">
        <v>483</v>
      </c>
      <c r="M91" s="233" t="s">
        <v>436</v>
      </c>
      <c r="N91" s="233" t="s">
        <v>437</v>
      </c>
      <c r="O91" s="234" t="s">
        <v>458</v>
      </c>
      <c r="P91" s="233" t="s">
        <v>470</v>
      </c>
      <c r="Q91" s="233" t="s">
        <v>450</v>
      </c>
      <c r="R91" s="234" t="s">
        <v>534</v>
      </c>
      <c r="S91" s="44"/>
      <c r="T91" s="44"/>
      <c r="U91" s="46"/>
      <c r="V91" s="44"/>
      <c r="W91" s="39" t="b">
        <v>0</v>
      </c>
      <c r="X91" s="39" t="b">
        <v>0</v>
      </c>
      <c r="Y91" s="39" t="b">
        <v>0</v>
      </c>
      <c r="Z91" s="31"/>
      <c r="AA91" s="32"/>
      <c r="AB91" s="32"/>
      <c r="AC91" s="32"/>
      <c r="AD91" s="32"/>
      <c r="AE91" s="31"/>
      <c r="AF91" s="33"/>
      <c r="AG91" s="33"/>
      <c r="AH91" s="33"/>
      <c r="AI91" s="33"/>
      <c r="AJ91" s="177">
        <v>380000</v>
      </c>
      <c r="AK91" s="172" t="s">
        <v>17</v>
      </c>
      <c r="AL91" s="31" t="s">
        <v>443</v>
      </c>
      <c r="AM91" s="37" t="s">
        <v>442</v>
      </c>
      <c r="AN91" s="37" t="s">
        <v>443</v>
      </c>
      <c r="AO91" s="37" t="s">
        <v>442</v>
      </c>
      <c r="AP91" s="37" t="s">
        <v>441</v>
      </c>
      <c r="AQ91" s="93" t="s">
        <v>444</v>
      </c>
      <c r="AR91" s="94" t="s">
        <v>443</v>
      </c>
      <c r="AS91" s="94" t="s">
        <v>442</v>
      </c>
      <c r="AT91" s="94" t="s">
        <v>443</v>
      </c>
      <c r="AU91" s="94" t="s">
        <v>441</v>
      </c>
      <c r="AV91" s="94" t="s">
        <v>442</v>
      </c>
      <c r="AW91" s="36"/>
      <c r="AX91" s="111"/>
      <c r="AY91" s="145" t="b">
        <v>0</v>
      </c>
      <c r="AZ91" s="139" t="b">
        <v>0</v>
      </c>
      <c r="BA91" s="137" t="b">
        <v>1</v>
      </c>
      <c r="BB91" s="141" t="s">
        <v>437</v>
      </c>
      <c r="BC91" s="147" t="b">
        <v>0</v>
      </c>
      <c r="BD91" s="72">
        <f t="shared" si="56"/>
        <v>2</v>
      </c>
      <c r="BE91" s="72">
        <f t="shared" si="57"/>
        <v>2</v>
      </c>
      <c r="BF91" s="72">
        <f t="shared" si="58"/>
        <v>0</v>
      </c>
      <c r="BG91" s="72">
        <f t="shared" si="59"/>
        <v>0</v>
      </c>
      <c r="BH91" s="72">
        <f t="shared" si="60"/>
        <v>0</v>
      </c>
      <c r="BI91" s="72">
        <f t="shared" si="61"/>
        <v>0</v>
      </c>
      <c r="BJ91" s="70">
        <f t="shared" si="62"/>
        <v>4</v>
      </c>
      <c r="BK91" s="70">
        <f t="shared" si="63"/>
        <v>4</v>
      </c>
      <c r="BL91" s="70">
        <f t="shared" si="64"/>
        <v>0</v>
      </c>
      <c r="BM91" s="70">
        <f t="shared" ca="1" si="65"/>
        <v>0</v>
      </c>
      <c r="BN91" s="70">
        <f t="shared" si="66"/>
        <v>1</v>
      </c>
      <c r="BO91" s="70">
        <f t="shared" si="67"/>
        <v>1</v>
      </c>
      <c r="BP91" s="70">
        <f t="shared" si="68"/>
        <v>1</v>
      </c>
      <c r="BQ91" s="70">
        <f t="shared" si="69"/>
        <v>1</v>
      </c>
      <c r="BR91" s="70">
        <f ca="1">IF(Thresholds!$C$8="Minimum",IF(OFFSET(BC91,0,$BR$1)&gt;=Thresholds!$D$8,1,0),IF(Thresholds!$C$8="Maximum",IF(OFFSET(BC91,0,$BR$1)&lt;=Thresholds!$D$8,1,0),1))</f>
        <v>0</v>
      </c>
      <c r="BS91" s="70">
        <f t="shared" si="70"/>
        <v>0</v>
      </c>
      <c r="BT91" s="70">
        <f t="shared" si="71"/>
        <v>1</v>
      </c>
      <c r="BU91" s="70">
        <f t="shared" si="72"/>
        <v>1</v>
      </c>
      <c r="BV91" s="70">
        <f t="shared" si="73"/>
        <v>1</v>
      </c>
      <c r="BW91" s="70">
        <f t="shared" si="74"/>
        <v>1</v>
      </c>
      <c r="BX91" s="70">
        <f t="shared" si="75"/>
        <v>1</v>
      </c>
    </row>
    <row r="92" spans="1:76" ht="29.1" customHeight="1">
      <c r="A92" s="170" t="b">
        <v>1</v>
      </c>
      <c r="B92" s="16"/>
      <c r="C92" s="180" t="str" cm="1">
        <f t="array" aca="1" ref="C92" ca="1">_xlfn.CONCAT(R92,IF(_xlfn.NUMBERVALUE(_xlfn.TEXTJOIN("",TRUE,IF(ISNUMBER(--MID(D92,ROW(INDIRECT("1:"&amp;LEN(D92))),1)),MID(D92,ROW(INDIRECT("1:"&amp;LEN(D92))),1),"")))&gt;=10,_xlfn.TEXTJOIN("",TRUE,IF(ISNUMBER(--MID(D92,ROW(INDIRECT("1:"&amp;LEN(D92))),1)),MID(D92,ROW(INDIRECT("1:"&amp;LEN(D92))),1),"")),_xlfn.CONCAT("0",_xlfn.TEXTJOIN("",TRUE,IF(ISNUMBER(--MID(D92,ROW(INDIRECT("1:"&amp;LEN(D92))),1)),MID(D92,ROW(INDIRECT("1:"&amp;LEN(D92))),1),"")))))</f>
        <v>Cotswold: Fairford06</v>
      </c>
      <c r="D92" s="229" t="s">
        <v>226</v>
      </c>
      <c r="E92" s="230" t="s">
        <v>227</v>
      </c>
      <c r="F92" s="231" t="s">
        <v>15</v>
      </c>
      <c r="G92" s="230" t="s">
        <v>228</v>
      </c>
      <c r="H92" s="230" t="s">
        <v>537</v>
      </c>
      <c r="I92" s="230" t="s">
        <v>433</v>
      </c>
      <c r="J92" s="230"/>
      <c r="K92" s="230" t="s">
        <v>434</v>
      </c>
      <c r="L92" s="232" t="s">
        <v>435</v>
      </c>
      <c r="M92" s="233" t="s">
        <v>436</v>
      </c>
      <c r="N92" s="233" t="s">
        <v>437</v>
      </c>
      <c r="O92" s="234" t="s">
        <v>438</v>
      </c>
      <c r="P92" s="233" t="s">
        <v>470</v>
      </c>
      <c r="Q92" s="233" t="s">
        <v>439</v>
      </c>
      <c r="R92" s="234" t="s">
        <v>534</v>
      </c>
      <c r="S92" s="44"/>
      <c r="T92" s="44"/>
      <c r="U92" s="46"/>
      <c r="V92" s="44"/>
      <c r="W92" s="39" t="b">
        <v>0</v>
      </c>
      <c r="X92" s="39" t="b">
        <v>0</v>
      </c>
      <c r="Y92" s="39" t="b">
        <v>0</v>
      </c>
      <c r="Z92" s="31"/>
      <c r="AA92" s="32"/>
      <c r="AB92" s="32"/>
      <c r="AC92" s="32"/>
      <c r="AD92" s="32"/>
      <c r="AE92" s="31"/>
      <c r="AF92" s="33"/>
      <c r="AG92" s="33"/>
      <c r="AH92" s="33"/>
      <c r="AI92" s="33"/>
      <c r="AJ92" s="177">
        <v>620000</v>
      </c>
      <c r="AK92" s="172" t="s">
        <v>17</v>
      </c>
      <c r="AL92" s="31" t="s">
        <v>443</v>
      </c>
      <c r="AM92" s="37" t="s">
        <v>442</v>
      </c>
      <c r="AN92" s="37" t="s">
        <v>443</v>
      </c>
      <c r="AO92" s="37" t="s">
        <v>443</v>
      </c>
      <c r="AP92" s="37" t="s">
        <v>441</v>
      </c>
      <c r="AQ92" s="93" t="s">
        <v>443</v>
      </c>
      <c r="AR92" s="94" t="s">
        <v>443</v>
      </c>
      <c r="AS92" s="94" t="s">
        <v>443</v>
      </c>
      <c r="AT92" s="94" t="s">
        <v>441</v>
      </c>
      <c r="AU92" s="94" t="s">
        <v>441</v>
      </c>
      <c r="AV92" s="94" t="s">
        <v>442</v>
      </c>
      <c r="AW92" s="36"/>
      <c r="AX92" s="111"/>
      <c r="AY92" s="145" t="b">
        <v>1</v>
      </c>
      <c r="AZ92" s="139" t="b">
        <v>0</v>
      </c>
      <c r="BA92" s="137" t="b">
        <v>0</v>
      </c>
      <c r="BB92" s="141" t="s">
        <v>437</v>
      </c>
      <c r="BC92" s="147" t="b">
        <v>1</v>
      </c>
      <c r="BD92" s="72">
        <f t="shared" si="56"/>
        <v>1</v>
      </c>
      <c r="BE92" s="72">
        <f t="shared" si="57"/>
        <v>3</v>
      </c>
      <c r="BF92" s="72">
        <f t="shared" si="58"/>
        <v>0</v>
      </c>
      <c r="BG92" s="72">
        <f t="shared" si="59"/>
        <v>0</v>
      </c>
      <c r="BH92" s="72">
        <f t="shared" si="60"/>
        <v>0</v>
      </c>
      <c r="BI92" s="72">
        <f t="shared" si="61"/>
        <v>0</v>
      </c>
      <c r="BJ92" s="70">
        <f t="shared" si="62"/>
        <v>4</v>
      </c>
      <c r="BK92" s="70">
        <f t="shared" si="63"/>
        <v>4</v>
      </c>
      <c r="BL92" s="70">
        <f t="shared" si="64"/>
        <v>0</v>
      </c>
      <c r="BM92" s="70">
        <f t="shared" ca="1" si="65"/>
        <v>0</v>
      </c>
      <c r="BN92" s="70">
        <f t="shared" si="66"/>
        <v>1</v>
      </c>
      <c r="BO92" s="70">
        <f t="shared" si="67"/>
        <v>1</v>
      </c>
      <c r="BP92" s="70">
        <f t="shared" si="68"/>
        <v>1</v>
      </c>
      <c r="BQ92" s="70">
        <f t="shared" si="69"/>
        <v>1</v>
      </c>
      <c r="BR92" s="70">
        <f ca="1">IF(Thresholds!$C$8="Minimum",IF(OFFSET(BC92,0,$BR$1)&gt;=Thresholds!$D$8,1,0),IF(Thresholds!$C$8="Maximum",IF(OFFSET(BC92,0,$BR$1)&lt;=Thresholds!$D$8,1,0),1))</f>
        <v>0</v>
      </c>
      <c r="BS92" s="70">
        <f t="shared" si="70"/>
        <v>1</v>
      </c>
      <c r="BT92" s="70">
        <f t="shared" si="71"/>
        <v>1</v>
      </c>
      <c r="BU92" s="70">
        <f t="shared" si="72"/>
        <v>1</v>
      </c>
      <c r="BV92" s="70">
        <f t="shared" si="73"/>
        <v>1</v>
      </c>
      <c r="BW92" s="70">
        <f t="shared" si="74"/>
        <v>1</v>
      </c>
      <c r="BX92" s="70">
        <f t="shared" si="75"/>
        <v>1</v>
      </c>
    </row>
    <row r="93" spans="1:76" ht="29.1" customHeight="1">
      <c r="A93" s="170" t="b">
        <v>1</v>
      </c>
      <c r="B93" s="16"/>
      <c r="C93" s="180" t="str" cm="1">
        <f t="array" aca="1" ref="C93" ca="1">_xlfn.CONCAT(R93,IF(_xlfn.NUMBERVALUE(_xlfn.TEXTJOIN("",TRUE,IF(ISNUMBER(--MID(D93,ROW(INDIRECT("1:"&amp;LEN(D93))),1)),MID(D93,ROW(INDIRECT("1:"&amp;LEN(D93))),1),"")))&gt;=10,_xlfn.TEXTJOIN("",TRUE,IF(ISNUMBER(--MID(D93,ROW(INDIRECT("1:"&amp;LEN(D93))),1)),MID(D93,ROW(INDIRECT("1:"&amp;LEN(D93))),1),"")),_xlfn.CONCAT("0",_xlfn.TEXTJOIN("",TRUE,IF(ISNUMBER(--MID(D93,ROW(INDIRECT("1:"&amp;LEN(D93))),1)),MID(D93,ROW(INDIRECT("1:"&amp;LEN(D93))),1),"")))))</f>
        <v>Cotswold: Fairford07</v>
      </c>
      <c r="D93" s="229" t="s">
        <v>229</v>
      </c>
      <c r="E93" s="230" t="s">
        <v>230</v>
      </c>
      <c r="F93" s="231" t="s">
        <v>15</v>
      </c>
      <c r="G93" s="230" t="s">
        <v>231</v>
      </c>
      <c r="H93" s="230" t="s">
        <v>538</v>
      </c>
      <c r="I93" s="230" t="s">
        <v>433</v>
      </c>
      <c r="J93" s="230"/>
      <c r="K93" s="230" t="s">
        <v>434</v>
      </c>
      <c r="L93" s="232" t="s">
        <v>435</v>
      </c>
      <c r="M93" s="233" t="s">
        <v>436</v>
      </c>
      <c r="N93" s="233" t="s">
        <v>437</v>
      </c>
      <c r="O93" s="234" t="s">
        <v>438</v>
      </c>
      <c r="P93" s="233" t="s">
        <v>470</v>
      </c>
      <c r="Q93" s="233" t="s">
        <v>439</v>
      </c>
      <c r="R93" s="234" t="s">
        <v>534</v>
      </c>
      <c r="S93" s="44"/>
      <c r="T93" s="44"/>
      <c r="U93" s="46"/>
      <c r="V93" s="44"/>
      <c r="W93" s="39" t="b">
        <v>0</v>
      </c>
      <c r="X93" s="39" t="b">
        <v>0</v>
      </c>
      <c r="Y93" s="39" t="b">
        <v>0</v>
      </c>
      <c r="Z93" s="31"/>
      <c r="AA93" s="32"/>
      <c r="AB93" s="32"/>
      <c r="AC93" s="32"/>
      <c r="AD93" s="32"/>
      <c r="AE93" s="31"/>
      <c r="AF93" s="33"/>
      <c r="AG93" s="33"/>
      <c r="AH93" s="33"/>
      <c r="AI93" s="33"/>
      <c r="AJ93" s="177">
        <v>0</v>
      </c>
      <c r="AK93" s="172" t="s">
        <v>17</v>
      </c>
      <c r="AL93" s="31" t="s">
        <v>443</v>
      </c>
      <c r="AM93" s="37" t="s">
        <v>442</v>
      </c>
      <c r="AN93" s="37" t="s">
        <v>443</v>
      </c>
      <c r="AO93" s="37" t="s">
        <v>443</v>
      </c>
      <c r="AP93" s="37" t="s">
        <v>441</v>
      </c>
      <c r="AQ93" s="93" t="s">
        <v>442</v>
      </c>
      <c r="AR93" s="94" t="s">
        <v>442</v>
      </c>
      <c r="AS93" s="94" t="s">
        <v>442</v>
      </c>
      <c r="AT93" s="94" t="s">
        <v>441</v>
      </c>
      <c r="AU93" s="94" t="s">
        <v>442</v>
      </c>
      <c r="AV93" s="94" t="s">
        <v>442</v>
      </c>
      <c r="AW93" s="36"/>
      <c r="AX93" s="111"/>
      <c r="AY93" s="145" t="b">
        <v>1</v>
      </c>
      <c r="AZ93" s="139" t="b">
        <v>0</v>
      </c>
      <c r="BA93" s="137" t="b">
        <v>0</v>
      </c>
      <c r="BB93" s="141" t="s">
        <v>437</v>
      </c>
      <c r="BC93" s="147" t="b">
        <v>1</v>
      </c>
      <c r="BD93" s="72">
        <f t="shared" si="56"/>
        <v>1</v>
      </c>
      <c r="BE93" s="72">
        <f t="shared" si="57"/>
        <v>3</v>
      </c>
      <c r="BF93" s="72">
        <f t="shared" si="58"/>
        <v>0</v>
      </c>
      <c r="BG93" s="72">
        <f t="shared" si="59"/>
        <v>0</v>
      </c>
      <c r="BH93" s="72">
        <f t="shared" si="60"/>
        <v>0</v>
      </c>
      <c r="BI93" s="72">
        <f t="shared" si="61"/>
        <v>0</v>
      </c>
      <c r="BJ93" s="70">
        <f t="shared" si="62"/>
        <v>4</v>
      </c>
      <c r="BK93" s="70">
        <f t="shared" si="63"/>
        <v>4</v>
      </c>
      <c r="BL93" s="70">
        <f t="shared" si="64"/>
        <v>0</v>
      </c>
      <c r="BM93" s="70">
        <f t="shared" ca="1" si="65"/>
        <v>0</v>
      </c>
      <c r="BN93" s="70">
        <f t="shared" si="66"/>
        <v>1</v>
      </c>
      <c r="BO93" s="70">
        <f t="shared" si="67"/>
        <v>1</v>
      </c>
      <c r="BP93" s="70">
        <f t="shared" si="68"/>
        <v>1</v>
      </c>
      <c r="BQ93" s="70">
        <f t="shared" si="69"/>
        <v>1</v>
      </c>
      <c r="BR93" s="70">
        <f ca="1">IF(Thresholds!$C$8="Minimum",IF(OFFSET(BC93,0,$BR$1)&gt;=Thresholds!$D$8,1,0),IF(Thresholds!$C$8="Maximum",IF(OFFSET(BC93,0,$BR$1)&lt;=Thresholds!$D$8,1,0),1))</f>
        <v>0</v>
      </c>
      <c r="BS93" s="70">
        <f t="shared" si="70"/>
        <v>1</v>
      </c>
      <c r="BT93" s="70">
        <f t="shared" si="71"/>
        <v>1</v>
      </c>
      <c r="BU93" s="70">
        <f t="shared" si="72"/>
        <v>1</v>
      </c>
      <c r="BV93" s="70">
        <f t="shared" si="73"/>
        <v>1</v>
      </c>
      <c r="BW93" s="70">
        <f t="shared" si="74"/>
        <v>1</v>
      </c>
      <c r="BX93" s="70">
        <f t="shared" si="75"/>
        <v>1</v>
      </c>
    </row>
    <row r="94" spans="1:76" ht="29.1" customHeight="1">
      <c r="A94" s="170" t="b">
        <v>1</v>
      </c>
      <c r="B94" s="16"/>
      <c r="C94" s="180" t="str" cm="1">
        <f t="array" aca="1" ref="C94" ca="1">_xlfn.CONCAT(R94,IF(_xlfn.NUMBERVALUE(_xlfn.TEXTJOIN("",TRUE,IF(ISNUMBER(--MID(D94,ROW(INDIRECT("1:"&amp;LEN(D94))),1)),MID(D94,ROW(INDIRECT("1:"&amp;LEN(D94))),1),"")))&gt;=10,_xlfn.TEXTJOIN("",TRUE,IF(ISNUMBER(--MID(D94,ROW(INDIRECT("1:"&amp;LEN(D94))),1)),MID(D94,ROW(INDIRECT("1:"&amp;LEN(D94))),1),"")),_xlfn.CONCAT("0",_xlfn.TEXTJOIN("",TRUE,IF(ISNUMBER(--MID(D94,ROW(INDIRECT("1:"&amp;LEN(D94))),1)),MID(D94,ROW(INDIRECT("1:"&amp;LEN(D94))),1),"")))))</f>
        <v>Cotswold: Fairford08</v>
      </c>
      <c r="D94" s="229" t="s">
        <v>232</v>
      </c>
      <c r="E94" s="230" t="s">
        <v>233</v>
      </c>
      <c r="F94" s="231" t="s">
        <v>15</v>
      </c>
      <c r="G94" s="230" t="s">
        <v>234</v>
      </c>
      <c r="H94" s="230" t="s">
        <v>539</v>
      </c>
      <c r="I94" s="230" t="s">
        <v>433</v>
      </c>
      <c r="J94" s="230"/>
      <c r="K94" s="230" t="s">
        <v>434</v>
      </c>
      <c r="L94" s="232" t="s">
        <v>435</v>
      </c>
      <c r="M94" s="233" t="s">
        <v>436</v>
      </c>
      <c r="N94" s="233" t="s">
        <v>437</v>
      </c>
      <c r="O94" s="234" t="s">
        <v>438</v>
      </c>
      <c r="P94" s="233" t="s">
        <v>470</v>
      </c>
      <c r="Q94" s="233" t="s">
        <v>439</v>
      </c>
      <c r="R94" s="234" t="s">
        <v>534</v>
      </c>
      <c r="S94" s="44"/>
      <c r="T94" s="44"/>
      <c r="U94" s="46"/>
      <c r="V94" s="44"/>
      <c r="W94" s="39" t="b">
        <v>0</v>
      </c>
      <c r="X94" s="39" t="b">
        <v>0</v>
      </c>
      <c r="Y94" s="39" t="b">
        <v>0</v>
      </c>
      <c r="Z94" s="31"/>
      <c r="AA94" s="32"/>
      <c r="AB94" s="32"/>
      <c r="AC94" s="32"/>
      <c r="AD94" s="32"/>
      <c r="AE94" s="31"/>
      <c r="AF94" s="33"/>
      <c r="AG94" s="33"/>
      <c r="AH94" s="33"/>
      <c r="AI94" s="33"/>
      <c r="AJ94" s="177">
        <v>140000</v>
      </c>
      <c r="AK94" s="172" t="s">
        <v>17</v>
      </c>
      <c r="AL94" s="31" t="s">
        <v>443</v>
      </c>
      <c r="AM94" s="37" t="s">
        <v>442</v>
      </c>
      <c r="AN94" s="37" t="s">
        <v>443</v>
      </c>
      <c r="AO94" s="37" t="s">
        <v>442</v>
      </c>
      <c r="AP94" s="37" t="s">
        <v>441</v>
      </c>
      <c r="AQ94" s="93" t="s">
        <v>442</v>
      </c>
      <c r="AR94" s="94" t="s">
        <v>442</v>
      </c>
      <c r="AS94" s="94" t="s">
        <v>443</v>
      </c>
      <c r="AT94" s="94" t="s">
        <v>443</v>
      </c>
      <c r="AU94" s="94" t="s">
        <v>441</v>
      </c>
      <c r="AV94" s="94" t="s">
        <v>442</v>
      </c>
      <c r="AW94" s="36"/>
      <c r="AX94" s="111"/>
      <c r="AY94" s="145" t="b">
        <v>1</v>
      </c>
      <c r="AZ94" s="139" t="b">
        <v>0</v>
      </c>
      <c r="BA94" s="137" t="b">
        <v>0</v>
      </c>
      <c r="BB94" s="141" t="s">
        <v>437</v>
      </c>
      <c r="BC94" s="147" t="b">
        <v>1</v>
      </c>
      <c r="BD94" s="72">
        <f t="shared" si="56"/>
        <v>2</v>
      </c>
      <c r="BE94" s="72">
        <f t="shared" si="57"/>
        <v>2</v>
      </c>
      <c r="BF94" s="72">
        <f t="shared" si="58"/>
        <v>0</v>
      </c>
      <c r="BG94" s="72">
        <f t="shared" si="59"/>
        <v>0</v>
      </c>
      <c r="BH94" s="72">
        <f t="shared" si="60"/>
        <v>0</v>
      </c>
      <c r="BI94" s="72">
        <f t="shared" si="61"/>
        <v>0</v>
      </c>
      <c r="BJ94" s="70">
        <f t="shared" si="62"/>
        <v>4</v>
      </c>
      <c r="BK94" s="70">
        <f t="shared" si="63"/>
        <v>4</v>
      </c>
      <c r="BL94" s="70">
        <f t="shared" si="64"/>
        <v>0</v>
      </c>
      <c r="BM94" s="70">
        <f t="shared" ca="1" si="65"/>
        <v>0</v>
      </c>
      <c r="BN94" s="70">
        <f t="shared" si="66"/>
        <v>1</v>
      </c>
      <c r="BO94" s="70">
        <f t="shared" si="67"/>
        <v>1</v>
      </c>
      <c r="BP94" s="70">
        <f t="shared" si="68"/>
        <v>1</v>
      </c>
      <c r="BQ94" s="70">
        <f t="shared" si="69"/>
        <v>1</v>
      </c>
      <c r="BR94" s="70">
        <f ca="1">IF(Thresholds!$C$8="Minimum",IF(OFFSET(BC94,0,$BR$1)&gt;=Thresholds!$D$8,1,0),IF(Thresholds!$C$8="Maximum",IF(OFFSET(BC94,0,$BR$1)&lt;=Thresholds!$D$8,1,0),1))</f>
        <v>0</v>
      </c>
      <c r="BS94" s="70">
        <f t="shared" si="70"/>
        <v>1</v>
      </c>
      <c r="BT94" s="70">
        <f t="shared" si="71"/>
        <v>1</v>
      </c>
      <c r="BU94" s="70">
        <f t="shared" si="72"/>
        <v>1</v>
      </c>
      <c r="BV94" s="70">
        <f t="shared" si="73"/>
        <v>1</v>
      </c>
      <c r="BW94" s="70">
        <f t="shared" si="74"/>
        <v>1</v>
      </c>
      <c r="BX94" s="70">
        <f t="shared" si="75"/>
        <v>1</v>
      </c>
    </row>
    <row r="95" spans="1:76" ht="29.1" customHeight="1">
      <c r="A95" s="170" t="b">
        <v>1</v>
      </c>
      <c r="B95" s="16"/>
      <c r="C95" s="180" t="str" cm="1">
        <f t="array" aca="1" ref="C95" ca="1">_xlfn.CONCAT(R95,IF(_xlfn.NUMBERVALUE(_xlfn.TEXTJOIN("",TRUE,IF(ISNUMBER(--MID(D95,ROW(INDIRECT("1:"&amp;LEN(D95))),1)),MID(D95,ROW(INDIRECT("1:"&amp;LEN(D95))),1),"")))&gt;=10,_xlfn.TEXTJOIN("",TRUE,IF(ISNUMBER(--MID(D95,ROW(INDIRECT("1:"&amp;LEN(D95))),1)),MID(D95,ROW(INDIRECT("1:"&amp;LEN(D95))),1),"")),_xlfn.CONCAT("0",_xlfn.TEXTJOIN("",TRUE,IF(ISNUMBER(--MID(D95,ROW(INDIRECT("1:"&amp;LEN(D95))),1)),MID(D95,ROW(INDIRECT("1:"&amp;LEN(D95))),1),"")))))</f>
        <v>Cotswold: Fairford09</v>
      </c>
      <c r="D95" s="229" t="s">
        <v>235</v>
      </c>
      <c r="E95" s="230" t="s">
        <v>236</v>
      </c>
      <c r="F95" s="231" t="s">
        <v>15</v>
      </c>
      <c r="G95" s="230" t="s">
        <v>237</v>
      </c>
      <c r="H95" s="230" t="s">
        <v>540</v>
      </c>
      <c r="I95" s="230" t="s">
        <v>433</v>
      </c>
      <c r="J95" s="230"/>
      <c r="K95" s="230" t="s">
        <v>434</v>
      </c>
      <c r="L95" s="232" t="s">
        <v>435</v>
      </c>
      <c r="M95" s="233" t="s">
        <v>436</v>
      </c>
      <c r="N95" s="233" t="s">
        <v>437</v>
      </c>
      <c r="O95" s="234" t="s">
        <v>438</v>
      </c>
      <c r="P95" s="233" t="s">
        <v>470</v>
      </c>
      <c r="Q95" s="233" t="s">
        <v>439</v>
      </c>
      <c r="R95" s="234" t="s">
        <v>534</v>
      </c>
      <c r="S95" s="44"/>
      <c r="T95" s="44"/>
      <c r="U95" s="46"/>
      <c r="V95" s="44"/>
      <c r="W95" s="39" t="b">
        <v>0</v>
      </c>
      <c r="X95" s="39" t="b">
        <v>0</v>
      </c>
      <c r="Y95" s="39" t="b">
        <v>0</v>
      </c>
      <c r="Z95" s="31"/>
      <c r="AA95" s="32"/>
      <c r="AB95" s="32"/>
      <c r="AC95" s="32"/>
      <c r="AD95" s="32"/>
      <c r="AE95" s="31"/>
      <c r="AF95" s="33"/>
      <c r="AG95" s="33"/>
      <c r="AH95" s="33"/>
      <c r="AI95" s="33"/>
      <c r="AJ95" s="177">
        <v>0</v>
      </c>
      <c r="AK95" s="172" t="s">
        <v>17</v>
      </c>
      <c r="AL95" s="31" t="s">
        <v>443</v>
      </c>
      <c r="AM95" s="37" t="s">
        <v>442</v>
      </c>
      <c r="AN95" s="37" t="s">
        <v>443</v>
      </c>
      <c r="AO95" s="37" t="s">
        <v>443</v>
      </c>
      <c r="AP95" s="37" t="s">
        <v>441</v>
      </c>
      <c r="AQ95" s="95" t="s">
        <v>443</v>
      </c>
      <c r="AR95" s="94" t="s">
        <v>443</v>
      </c>
      <c r="AS95" s="94" t="s">
        <v>443</v>
      </c>
      <c r="AT95" s="94" t="s">
        <v>441</v>
      </c>
      <c r="AU95" s="94" t="s">
        <v>441</v>
      </c>
      <c r="AV95" s="94" t="s">
        <v>442</v>
      </c>
      <c r="AW95" s="36"/>
      <c r="AX95" s="111"/>
      <c r="AY95" s="145" t="b">
        <v>1</v>
      </c>
      <c r="AZ95" s="139" t="b">
        <v>0</v>
      </c>
      <c r="BA95" s="137" t="b">
        <v>0</v>
      </c>
      <c r="BB95" s="141" t="s">
        <v>437</v>
      </c>
      <c r="BC95" s="147" t="b">
        <v>1</v>
      </c>
      <c r="BD95" s="72">
        <f t="shared" si="56"/>
        <v>1</v>
      </c>
      <c r="BE95" s="72">
        <f t="shared" si="57"/>
        <v>3</v>
      </c>
      <c r="BF95" s="72">
        <f t="shared" si="58"/>
        <v>0</v>
      </c>
      <c r="BG95" s="72">
        <f t="shared" si="59"/>
        <v>0</v>
      </c>
      <c r="BH95" s="72">
        <f t="shared" si="60"/>
        <v>0</v>
      </c>
      <c r="BI95" s="72">
        <f t="shared" si="61"/>
        <v>0</v>
      </c>
      <c r="BJ95" s="70">
        <f t="shared" si="62"/>
        <v>4</v>
      </c>
      <c r="BK95" s="70">
        <f t="shared" si="63"/>
        <v>4</v>
      </c>
      <c r="BL95" s="70">
        <f t="shared" si="64"/>
        <v>0</v>
      </c>
      <c r="BM95" s="70">
        <f t="shared" ca="1" si="65"/>
        <v>0</v>
      </c>
      <c r="BN95" s="70">
        <f t="shared" si="66"/>
        <v>1</v>
      </c>
      <c r="BO95" s="70">
        <f t="shared" si="67"/>
        <v>1</v>
      </c>
      <c r="BP95" s="70">
        <f t="shared" si="68"/>
        <v>1</v>
      </c>
      <c r="BQ95" s="70">
        <f t="shared" si="69"/>
        <v>1</v>
      </c>
      <c r="BR95" s="70">
        <f ca="1">IF(Thresholds!$C$8="Minimum",IF(OFFSET(BC95,0,$BR$1)&gt;=Thresholds!$D$8,1,0),IF(Thresholds!$C$8="Maximum",IF(OFFSET(BC95,0,$BR$1)&lt;=Thresholds!$D$8,1,0),1))</f>
        <v>0</v>
      </c>
      <c r="BS95" s="70">
        <f t="shared" si="70"/>
        <v>1</v>
      </c>
      <c r="BT95" s="70">
        <f t="shared" si="71"/>
        <v>1</v>
      </c>
      <c r="BU95" s="70">
        <f t="shared" si="72"/>
        <v>1</v>
      </c>
      <c r="BV95" s="70">
        <f t="shared" si="73"/>
        <v>1</v>
      </c>
      <c r="BW95" s="70">
        <f t="shared" si="74"/>
        <v>1</v>
      </c>
      <c r="BX95" s="70">
        <f t="shared" si="75"/>
        <v>1</v>
      </c>
    </row>
    <row r="96" spans="1:76" ht="29.1" customHeight="1">
      <c r="A96" s="170" t="b">
        <v>1</v>
      </c>
      <c r="B96" s="17"/>
      <c r="C96" s="180" t="str" cm="1">
        <f t="array" aca="1" ref="C96" ca="1">_xlfn.CONCAT(R96,IF(_xlfn.NUMBERVALUE(_xlfn.TEXTJOIN("",TRUE,IF(ISNUMBER(--MID(D96,ROW(INDIRECT("1:"&amp;LEN(D96))),1)),MID(D96,ROW(INDIRECT("1:"&amp;LEN(D96))),1),"")))&gt;=10,_xlfn.TEXTJOIN("",TRUE,IF(ISNUMBER(--MID(D96,ROW(INDIRECT("1:"&amp;LEN(D96))),1)),MID(D96,ROW(INDIRECT("1:"&amp;LEN(D96))),1),"")),_xlfn.CONCAT("0",_xlfn.TEXTJOIN("",TRUE,IF(ISNUMBER(--MID(D96,ROW(INDIRECT("1:"&amp;LEN(D96))),1)),MID(D96,ROW(INDIRECT("1:"&amp;LEN(D96))),1),"")))))</f>
        <v>Cotswold: Fairford10</v>
      </c>
      <c r="D96" s="229" t="s">
        <v>238</v>
      </c>
      <c r="E96" s="230" t="s">
        <v>239</v>
      </c>
      <c r="F96" s="231" t="s">
        <v>15</v>
      </c>
      <c r="G96" s="230" t="s">
        <v>180</v>
      </c>
      <c r="H96" s="230" t="s">
        <v>541</v>
      </c>
      <c r="I96" s="230" t="s">
        <v>433</v>
      </c>
      <c r="J96" s="230"/>
      <c r="K96" s="230" t="s">
        <v>434</v>
      </c>
      <c r="L96" s="232" t="s">
        <v>464</v>
      </c>
      <c r="M96" s="233" t="s">
        <v>436</v>
      </c>
      <c r="N96" s="233" t="s">
        <v>437</v>
      </c>
      <c r="O96" s="234" t="s">
        <v>438</v>
      </c>
      <c r="P96" s="233" t="s">
        <v>465</v>
      </c>
      <c r="Q96" s="233" t="s">
        <v>466</v>
      </c>
      <c r="R96" s="234" t="s">
        <v>534</v>
      </c>
      <c r="S96" s="44"/>
      <c r="T96" s="44"/>
      <c r="U96" s="46"/>
      <c r="V96" s="44"/>
      <c r="W96" s="39" t="b">
        <v>0</v>
      </c>
      <c r="X96" s="39" t="b">
        <v>0</v>
      </c>
      <c r="Y96" s="39" t="b">
        <v>0</v>
      </c>
      <c r="Z96" s="31"/>
      <c r="AA96" s="32"/>
      <c r="AB96" s="32"/>
      <c r="AC96" s="32"/>
      <c r="AD96" s="32"/>
      <c r="AE96" s="31"/>
      <c r="AF96" s="33"/>
      <c r="AG96" s="33"/>
      <c r="AH96" s="33"/>
      <c r="AI96" s="33"/>
      <c r="AJ96" s="177">
        <v>350000</v>
      </c>
      <c r="AK96" s="172" t="s">
        <v>17</v>
      </c>
      <c r="AL96" s="31" t="s">
        <v>441</v>
      </c>
      <c r="AM96" s="37" t="s">
        <v>443</v>
      </c>
      <c r="AN96" s="37" t="s">
        <v>441</v>
      </c>
      <c r="AO96" s="37" t="s">
        <v>443</v>
      </c>
      <c r="AP96" s="37" t="s">
        <v>442</v>
      </c>
      <c r="AQ96" s="95" t="s">
        <v>442</v>
      </c>
      <c r="AR96" s="94" t="s">
        <v>442</v>
      </c>
      <c r="AS96" s="94" t="s">
        <v>442</v>
      </c>
      <c r="AT96" s="94" t="s">
        <v>442</v>
      </c>
      <c r="AU96" s="94" t="s">
        <v>442</v>
      </c>
      <c r="AV96" s="94" t="s">
        <v>442</v>
      </c>
      <c r="AW96" s="36"/>
      <c r="AX96" s="111"/>
      <c r="AY96" s="145" t="b">
        <v>0</v>
      </c>
      <c r="AZ96" s="139" t="b">
        <v>1</v>
      </c>
      <c r="BA96" s="137" t="b">
        <v>1</v>
      </c>
      <c r="BB96" s="141" t="s">
        <v>437</v>
      </c>
      <c r="BC96" s="147" t="b">
        <v>0</v>
      </c>
      <c r="BD96" s="72">
        <f t="shared" si="56"/>
        <v>0</v>
      </c>
      <c r="BE96" s="72">
        <f t="shared" si="57"/>
        <v>2</v>
      </c>
      <c r="BF96" s="72">
        <f t="shared" si="58"/>
        <v>2</v>
      </c>
      <c r="BG96" s="72">
        <f t="shared" si="59"/>
        <v>0</v>
      </c>
      <c r="BH96" s="72">
        <f t="shared" si="60"/>
        <v>0</v>
      </c>
      <c r="BI96" s="72">
        <f t="shared" si="61"/>
        <v>0</v>
      </c>
      <c r="BJ96" s="70">
        <f t="shared" si="62"/>
        <v>2</v>
      </c>
      <c r="BK96" s="70">
        <f t="shared" si="63"/>
        <v>4</v>
      </c>
      <c r="BL96" s="70">
        <f t="shared" si="64"/>
        <v>0</v>
      </c>
      <c r="BM96" s="70">
        <f t="shared" ca="1" si="65"/>
        <v>1</v>
      </c>
      <c r="BN96" s="70">
        <f t="shared" si="66"/>
        <v>1</v>
      </c>
      <c r="BO96" s="70">
        <f t="shared" si="67"/>
        <v>1</v>
      </c>
      <c r="BP96" s="70">
        <f t="shared" si="68"/>
        <v>1</v>
      </c>
      <c r="BQ96" s="70">
        <f t="shared" si="69"/>
        <v>1</v>
      </c>
      <c r="BR96" s="70">
        <f ca="1">IF(Thresholds!$C$8="Minimum",IF(OFFSET(BC96,0,$BR$1)&gt;=Thresholds!$D$8,1,0),IF(Thresholds!$C$8="Maximum",IF(OFFSET(BC96,0,$BR$1)&lt;=Thresholds!$D$8,1,0),1))</f>
        <v>1</v>
      </c>
      <c r="BS96" s="70">
        <f t="shared" si="70"/>
        <v>1</v>
      </c>
      <c r="BT96" s="70">
        <f t="shared" si="71"/>
        <v>1</v>
      </c>
      <c r="BU96" s="70">
        <f t="shared" si="72"/>
        <v>1</v>
      </c>
      <c r="BV96" s="70">
        <f t="shared" si="73"/>
        <v>1</v>
      </c>
      <c r="BW96" s="70">
        <f t="shared" si="74"/>
        <v>1</v>
      </c>
      <c r="BX96" s="70">
        <f t="shared" si="75"/>
        <v>1</v>
      </c>
    </row>
    <row r="97" spans="1:114" ht="29.1" customHeight="1">
      <c r="A97" s="170" t="b">
        <v>1</v>
      </c>
      <c r="B97" s="17"/>
      <c r="C97" s="180" t="str" cm="1">
        <f t="array" aca="1" ref="C97" ca="1">_xlfn.CONCAT(R97,IF(_xlfn.NUMBERVALUE(_xlfn.TEXTJOIN("",TRUE,IF(ISNUMBER(--MID(D97,ROW(INDIRECT("1:"&amp;LEN(D97))),1)),MID(D97,ROW(INDIRECT("1:"&amp;LEN(D97))),1),"")))&gt;=10,_xlfn.TEXTJOIN("",TRUE,IF(ISNUMBER(--MID(D97,ROW(INDIRECT("1:"&amp;LEN(D97))),1)),MID(D97,ROW(INDIRECT("1:"&amp;LEN(D97))),1),"")),_xlfn.CONCAT("0",_xlfn.TEXTJOIN("",TRUE,IF(ISNUMBER(--MID(D97,ROW(INDIRECT("1:"&amp;LEN(D97))),1)),MID(D97,ROW(INDIRECT("1:"&amp;LEN(D97))),1),"")))))</f>
        <v>Cotswold: Fairford11</v>
      </c>
      <c r="D97" s="229" t="s">
        <v>542</v>
      </c>
      <c r="E97" s="230" t="s">
        <v>543</v>
      </c>
      <c r="F97" s="231" t="s">
        <v>15</v>
      </c>
      <c r="G97" s="230" t="s">
        <v>544</v>
      </c>
      <c r="H97" s="230" t="s">
        <v>545</v>
      </c>
      <c r="I97" s="230" t="s">
        <v>433</v>
      </c>
      <c r="J97" s="230"/>
      <c r="K97" s="230" t="s">
        <v>434</v>
      </c>
      <c r="L97" s="232" t="s">
        <v>483</v>
      </c>
      <c r="M97" s="233" t="s">
        <v>457</v>
      </c>
      <c r="N97" s="233"/>
      <c r="O97" s="234" t="s">
        <v>458</v>
      </c>
      <c r="P97" s="233" t="s">
        <v>465</v>
      </c>
      <c r="Q97" s="233" t="s">
        <v>450</v>
      </c>
      <c r="R97" s="234" t="s">
        <v>534</v>
      </c>
      <c r="S97" s="44"/>
      <c r="T97" s="44"/>
      <c r="U97" s="46"/>
      <c r="V97" s="44"/>
      <c r="W97" s="39" t="b">
        <v>0</v>
      </c>
      <c r="X97" s="39" t="b">
        <v>0</v>
      </c>
      <c r="Y97" s="39" t="b">
        <v>0</v>
      </c>
      <c r="Z97" s="31"/>
      <c r="AA97" s="32"/>
      <c r="AB97" s="32"/>
      <c r="AC97" s="32"/>
      <c r="AD97" s="32"/>
      <c r="AE97" s="31"/>
      <c r="AF97" s="33"/>
      <c r="AG97" s="33"/>
      <c r="AH97" s="33"/>
      <c r="AI97" s="33"/>
      <c r="AJ97" s="177">
        <v>2000000</v>
      </c>
      <c r="AK97" s="172" t="s">
        <v>17</v>
      </c>
      <c r="AL97" s="31"/>
      <c r="AM97" s="37"/>
      <c r="AN97" s="37"/>
      <c r="AO97" s="37"/>
      <c r="AP97" s="37"/>
      <c r="AQ97" s="95"/>
      <c r="AR97" s="94"/>
      <c r="AS97" s="94"/>
      <c r="AT97" s="94"/>
      <c r="AU97" s="94"/>
      <c r="AV97" s="94"/>
      <c r="AW97" s="36"/>
      <c r="AX97" s="111"/>
      <c r="AY97" s="145" t="b">
        <v>0</v>
      </c>
      <c r="AZ97" s="139" t="b">
        <v>0</v>
      </c>
      <c r="BA97" s="137" t="b">
        <v>0</v>
      </c>
      <c r="BB97" s="141" t="b">
        <v>0</v>
      </c>
      <c r="BC97" s="147" t="b">
        <v>0</v>
      </c>
    </row>
    <row r="98" spans="1:114" ht="29.1" customHeight="1">
      <c r="A98" s="170" t="b">
        <v>1</v>
      </c>
      <c r="B98" s="17"/>
      <c r="C98" s="180" t="str" cm="1">
        <f t="array" aca="1" ref="C98" ca="1">_xlfn.CONCAT(R98,IF(_xlfn.NUMBERVALUE(_xlfn.TEXTJOIN("",TRUE,IF(ISNUMBER(--MID(D98,ROW(INDIRECT("1:"&amp;LEN(D98))),1)),MID(D98,ROW(INDIRECT("1:"&amp;LEN(D98))),1),"")))&gt;=10,_xlfn.TEXTJOIN("",TRUE,IF(ISNUMBER(--MID(D98,ROW(INDIRECT("1:"&amp;LEN(D98))),1)),MID(D98,ROW(INDIRECT("1:"&amp;LEN(D98))),1),"")),_xlfn.CONCAT("0",_xlfn.TEXTJOIN("",TRUE,IF(ISNUMBER(--MID(D98,ROW(INDIRECT("1:"&amp;LEN(D98))),1)),MID(D98,ROW(INDIRECT("1:"&amp;LEN(D98))),1),"")))))</f>
        <v>Cotswold: Fairford12</v>
      </c>
      <c r="D98" s="229" t="s">
        <v>240</v>
      </c>
      <c r="E98" s="230" t="s">
        <v>138</v>
      </c>
      <c r="F98" s="230" t="s">
        <v>15</v>
      </c>
      <c r="G98" s="230" t="s">
        <v>186</v>
      </c>
      <c r="H98" s="230" t="s">
        <v>513</v>
      </c>
      <c r="I98" s="230" t="s">
        <v>433</v>
      </c>
      <c r="J98" s="230"/>
      <c r="K98" s="230" t="s">
        <v>453</v>
      </c>
      <c r="L98" s="232" t="s">
        <v>447</v>
      </c>
      <c r="M98" s="233" t="s">
        <v>478</v>
      </c>
      <c r="N98" s="233" t="s">
        <v>437</v>
      </c>
      <c r="O98" s="233" t="s">
        <v>479</v>
      </c>
      <c r="P98" s="233" t="s">
        <v>459</v>
      </c>
      <c r="Q98" s="233" t="s">
        <v>450</v>
      </c>
      <c r="R98" s="234" t="s">
        <v>534</v>
      </c>
      <c r="S98" s="44"/>
      <c r="T98" s="44"/>
      <c r="U98" s="46"/>
      <c r="V98" s="44"/>
      <c r="W98" s="39" t="b">
        <v>0</v>
      </c>
      <c r="X98" s="39" t="b">
        <v>0</v>
      </c>
      <c r="Y98" s="39" t="b">
        <v>0</v>
      </c>
      <c r="Z98" s="31"/>
      <c r="AA98" s="32"/>
      <c r="AB98" s="32"/>
      <c r="AC98" s="32"/>
      <c r="AD98" s="32"/>
      <c r="AE98" s="31"/>
      <c r="AF98" s="33"/>
      <c r="AG98" s="33"/>
      <c r="AH98" s="33"/>
      <c r="AI98" s="33"/>
      <c r="AJ98" s="177">
        <v>150000</v>
      </c>
      <c r="AK98" s="172" t="s">
        <v>17</v>
      </c>
      <c r="AL98" s="31" t="s">
        <v>441</v>
      </c>
      <c r="AM98" s="37" t="s">
        <v>441</v>
      </c>
      <c r="AN98" s="37" t="s">
        <v>442</v>
      </c>
      <c r="AO98" s="37" t="s">
        <v>442</v>
      </c>
      <c r="AP98" s="37" t="s">
        <v>441</v>
      </c>
      <c r="AQ98" s="95" t="s">
        <v>441</v>
      </c>
      <c r="AR98" s="94" t="s">
        <v>443</v>
      </c>
      <c r="AS98" s="94" t="s">
        <v>443</v>
      </c>
      <c r="AT98" s="94" t="s">
        <v>443</v>
      </c>
      <c r="AU98" s="94" t="s">
        <v>443</v>
      </c>
      <c r="AV98" s="96" t="s">
        <v>443</v>
      </c>
      <c r="AW98" s="36"/>
      <c r="AX98" s="111"/>
      <c r="AY98" s="145" t="b">
        <v>0</v>
      </c>
      <c r="AZ98" s="139" t="b">
        <v>1</v>
      </c>
      <c r="BA98" s="137" t="b">
        <v>1</v>
      </c>
      <c r="BB98" s="141" t="s">
        <v>437</v>
      </c>
      <c r="BC98" s="147" t="b">
        <v>0</v>
      </c>
      <c r="BD98" s="72">
        <f>COUNTIF($AL98:$AO98,"G")</f>
        <v>2</v>
      </c>
      <c r="BE98" s="72">
        <f>COUNTIF($AL98:$AO98,"G/A")</f>
        <v>0</v>
      </c>
      <c r="BF98" s="72">
        <f>COUNTIF($AL98:$AO98,"A")</f>
        <v>2</v>
      </c>
      <c r="BG98" s="72">
        <f>COUNTIF($AL98:$AO98,"A/R")</f>
        <v>0</v>
      </c>
      <c r="BH98" s="72">
        <f>COUNTIF($AL98:$AO98,"R")</f>
        <v>0</v>
      </c>
      <c r="BI98" s="72">
        <f>COUNTIF($AL98:$AO98,"N")</f>
        <v>0</v>
      </c>
      <c r="BJ98" s="70">
        <f>BD98+BE98</f>
        <v>2</v>
      </c>
      <c r="BK98" s="70">
        <f>SUM(BD98:BF98)</f>
        <v>4</v>
      </c>
      <c r="BL98" s="70">
        <f>SUM(BG98:BH98)</f>
        <v>0</v>
      </c>
      <c r="BM98" s="70">
        <f ca="1">IF(COUNTIF(BN98:BX98,0)&gt;0,0,1)</f>
        <v>1</v>
      </c>
      <c r="BN98" s="70">
        <f>IF(COUNTIF(BN$165:BN$170,AL98)&gt;0,1,0)</f>
        <v>1</v>
      </c>
      <c r="BO98" s="70">
        <f>IF(COUNTIF(BO$165:BO$170,AM98)&gt;0,1,0)</f>
        <v>1</v>
      </c>
      <c r="BP98" s="70">
        <f>IF(COUNTIF(BP$165:BP$170,AN98)&gt;0,1,0)</f>
        <v>1</v>
      </c>
      <c r="BQ98" s="70">
        <f>IF(COUNTIF(BQ$165:BQ$170,AO98)&gt;0,1,0)</f>
        <v>1</v>
      </c>
      <c r="BR98" s="70">
        <f ca="1">IF(Thresholds!$C$8="Minimum",IF(OFFSET(BC98,0,$BR$1)&gt;=Thresholds!$D$8,1,0),IF(Thresholds!$C$8="Maximum",IF(OFFSET(BC98,0,$BR$1)&lt;=Thresholds!$D$8,1,0),1))</f>
        <v>1</v>
      </c>
      <c r="BS98" s="70">
        <f t="shared" ref="BS98:BX98" si="76">IF(COUNTIF(BS$165:BS$170,AQ98)&gt;0,1,0)</f>
        <v>1</v>
      </c>
      <c r="BT98" s="70">
        <f t="shared" si="76"/>
        <v>1</v>
      </c>
      <c r="BU98" s="70">
        <f t="shared" si="76"/>
        <v>1</v>
      </c>
      <c r="BV98" s="70">
        <f t="shared" si="76"/>
        <v>1</v>
      </c>
      <c r="BW98" s="70">
        <f t="shared" si="76"/>
        <v>1</v>
      </c>
      <c r="BX98" s="70">
        <f t="shared" si="76"/>
        <v>1</v>
      </c>
    </row>
    <row r="99" spans="1:114" ht="29.1" customHeight="1">
      <c r="A99" s="170" t="b">
        <v>1</v>
      </c>
      <c r="B99" s="17"/>
      <c r="C99" s="180" t="str" cm="1">
        <f t="array" aca="1" ref="C99" ca="1">_xlfn.CONCAT(R99,IF(_xlfn.NUMBERVALUE(_xlfn.TEXTJOIN("",TRUE,IF(ISNUMBER(--MID(D99,ROW(INDIRECT("1:"&amp;LEN(D99))),1)),MID(D99,ROW(INDIRECT("1:"&amp;LEN(D99))),1),"")))&gt;=10,_xlfn.TEXTJOIN("",TRUE,IF(ISNUMBER(--MID(D99,ROW(INDIRECT("1:"&amp;LEN(D99))),1)),MID(D99,ROW(INDIRECT("1:"&amp;LEN(D99))),1),"")),_xlfn.CONCAT("0",_xlfn.TEXTJOIN("",TRUE,IF(ISNUMBER(--MID(D99,ROW(INDIRECT("1:"&amp;LEN(D99))),1)),MID(D99,ROW(INDIRECT("1:"&amp;LEN(D99))),1),"")))))</f>
        <v>Cotswold: Fairford13</v>
      </c>
      <c r="D99" s="229" t="s">
        <v>241</v>
      </c>
      <c r="E99" s="230" t="s">
        <v>242</v>
      </c>
      <c r="F99" s="230" t="s">
        <v>15</v>
      </c>
      <c r="G99" s="230" t="s">
        <v>243</v>
      </c>
      <c r="H99" s="230" t="s">
        <v>546</v>
      </c>
      <c r="I99" s="230"/>
      <c r="J99" s="230"/>
      <c r="K99" s="230"/>
      <c r="L99" s="232" t="s">
        <v>435</v>
      </c>
      <c r="M99" s="233" t="s">
        <v>436</v>
      </c>
      <c r="N99" s="233" t="s">
        <v>437</v>
      </c>
      <c r="O99" s="233" t="s">
        <v>438</v>
      </c>
      <c r="P99" s="233" t="s">
        <v>465</v>
      </c>
      <c r="Q99" s="233" t="s">
        <v>469</v>
      </c>
      <c r="R99" s="234" t="s">
        <v>534</v>
      </c>
      <c r="S99" s="44"/>
      <c r="T99" s="44"/>
      <c r="U99" s="46"/>
      <c r="V99" s="44"/>
      <c r="W99" s="39" t="b">
        <v>0</v>
      </c>
      <c r="X99" s="39" t="b">
        <v>0</v>
      </c>
      <c r="Y99" s="39" t="b">
        <v>0</v>
      </c>
      <c r="Z99" s="31"/>
      <c r="AA99" s="32"/>
      <c r="AB99" s="32"/>
      <c r="AC99" s="32"/>
      <c r="AD99" s="32"/>
      <c r="AE99" s="31"/>
      <c r="AF99" s="33"/>
      <c r="AG99" s="33"/>
      <c r="AH99" s="33"/>
      <c r="AI99" s="33"/>
      <c r="AJ99" s="177">
        <v>800000</v>
      </c>
      <c r="AK99" s="172" t="s">
        <v>64</v>
      </c>
      <c r="AL99" s="31"/>
      <c r="AM99" s="37"/>
      <c r="AN99" s="37"/>
      <c r="AO99" s="37"/>
      <c r="AP99" s="37"/>
      <c r="AQ99" s="95"/>
      <c r="AR99" s="94"/>
      <c r="AS99" s="94"/>
      <c r="AT99" s="94"/>
      <c r="AU99" s="94"/>
      <c r="AV99" s="96"/>
      <c r="AW99" s="36"/>
      <c r="AX99" s="111"/>
      <c r="AY99" s="145" t="b">
        <v>0</v>
      </c>
      <c r="AZ99" s="139" t="b">
        <v>0</v>
      </c>
      <c r="BA99" s="137" t="b">
        <v>0</v>
      </c>
      <c r="BB99" s="141" t="b">
        <v>0</v>
      </c>
      <c r="BC99" s="147" t="b">
        <v>0</v>
      </c>
    </row>
    <row r="100" spans="1:114" ht="29.1" customHeight="1">
      <c r="A100" s="170" t="b">
        <v>1</v>
      </c>
      <c r="B100" s="17"/>
      <c r="C100" s="180" t="str" cm="1">
        <f t="array" aca="1" ref="C100" ca="1">_xlfn.CONCAT(R100,IF(_xlfn.NUMBERVALUE(_xlfn.TEXTJOIN("",TRUE,IF(ISNUMBER(--MID(D100,ROW(INDIRECT("1:"&amp;LEN(D100))),1)),MID(D100,ROW(INDIRECT("1:"&amp;LEN(D100))),1),"")))&gt;=10,_xlfn.TEXTJOIN("",TRUE,IF(ISNUMBER(--MID(D100,ROW(INDIRECT("1:"&amp;LEN(D100))),1)),MID(D100,ROW(INDIRECT("1:"&amp;LEN(D100))),1),"")),_xlfn.CONCAT("0",_xlfn.TEXTJOIN("",TRUE,IF(ISNUMBER(--MID(D100,ROW(INDIRECT("1:"&amp;LEN(D100))),1)),MID(D100,ROW(INDIRECT("1:"&amp;LEN(D100))),1),"")))))</f>
        <v>Cotswold: Kemble01</v>
      </c>
      <c r="D100" s="229" t="s">
        <v>244</v>
      </c>
      <c r="E100" s="253" t="s">
        <v>831</v>
      </c>
      <c r="F100" s="231" t="s">
        <v>15</v>
      </c>
      <c r="G100" s="231" t="s">
        <v>832</v>
      </c>
      <c r="H100" s="231" t="s">
        <v>547</v>
      </c>
      <c r="I100" s="231" t="s">
        <v>433</v>
      </c>
      <c r="J100" s="231"/>
      <c r="K100" s="231" t="s">
        <v>434</v>
      </c>
      <c r="L100" s="236" t="s">
        <v>435</v>
      </c>
      <c r="M100" s="233" t="s">
        <v>436</v>
      </c>
      <c r="N100" s="233" t="s">
        <v>437</v>
      </c>
      <c r="O100" s="234" t="s">
        <v>438</v>
      </c>
      <c r="P100" s="234" t="s">
        <v>465</v>
      </c>
      <c r="Q100" s="234" t="s">
        <v>439</v>
      </c>
      <c r="R100" s="234" t="s">
        <v>548</v>
      </c>
      <c r="S100" s="43"/>
      <c r="T100" s="43"/>
      <c r="U100" s="45"/>
      <c r="V100" s="43"/>
      <c r="W100" s="38" t="b">
        <v>0</v>
      </c>
      <c r="X100" s="38" t="b">
        <v>0</v>
      </c>
      <c r="Y100" s="38" t="b">
        <v>0</v>
      </c>
      <c r="Z100" s="26"/>
      <c r="AA100" s="27"/>
      <c r="AB100" s="27"/>
      <c r="AC100" s="27"/>
      <c r="AD100" s="27"/>
      <c r="AE100" s="26"/>
      <c r="AF100" s="28"/>
      <c r="AG100" s="28"/>
      <c r="AH100" s="28"/>
      <c r="AI100" s="28"/>
      <c r="AJ100" s="178">
        <v>0</v>
      </c>
      <c r="AK100" s="173" t="s">
        <v>17</v>
      </c>
      <c r="AL100" s="26" t="s">
        <v>443</v>
      </c>
      <c r="AM100" s="29" t="s">
        <v>442</v>
      </c>
      <c r="AN100" s="29" t="s">
        <v>443</v>
      </c>
      <c r="AO100" s="29" t="s">
        <v>443</v>
      </c>
      <c r="AP100" s="29" t="s">
        <v>441</v>
      </c>
      <c r="AQ100" s="93" t="s">
        <v>443</v>
      </c>
      <c r="AR100" s="94" t="s">
        <v>443</v>
      </c>
      <c r="AS100" s="94" t="s">
        <v>443</v>
      </c>
      <c r="AT100" s="94" t="s">
        <v>441</v>
      </c>
      <c r="AU100" s="94" t="s">
        <v>441</v>
      </c>
      <c r="AV100" s="94" t="s">
        <v>442</v>
      </c>
      <c r="AW100" s="30"/>
      <c r="AX100" s="112"/>
      <c r="AY100" s="144" t="b">
        <v>0</v>
      </c>
      <c r="AZ100" s="139" t="b">
        <v>1</v>
      </c>
      <c r="BA100" s="137" t="b">
        <v>1</v>
      </c>
      <c r="BB100" s="142" t="s">
        <v>437</v>
      </c>
      <c r="BC100" s="147" t="b">
        <v>0</v>
      </c>
      <c r="BD100" s="72">
        <f t="shared" ref="BD100:BD116" si="77">COUNTIF($AL100:$AO100,"G")</f>
        <v>1</v>
      </c>
      <c r="BE100" s="72">
        <f t="shared" ref="BE100:BE116" si="78">COUNTIF($AL100:$AO100,"G/A")</f>
        <v>3</v>
      </c>
      <c r="BF100" s="72">
        <f t="shared" ref="BF100:BF116" si="79">COUNTIF($AL100:$AO100,"A")</f>
        <v>0</v>
      </c>
      <c r="BG100" s="72">
        <f t="shared" ref="BG100:BG116" si="80">COUNTIF($AL100:$AO100,"A/R")</f>
        <v>0</v>
      </c>
      <c r="BH100" s="72">
        <f t="shared" ref="BH100:BH116" si="81">COUNTIF($AL100:$AO100,"R")</f>
        <v>0</v>
      </c>
      <c r="BI100" s="72">
        <f t="shared" ref="BI100:BI116" si="82">COUNTIF($AL100:$AO100,"N")</f>
        <v>0</v>
      </c>
      <c r="BJ100" s="70">
        <f t="shared" ref="BJ100:BJ116" si="83">BD100+BE100</f>
        <v>4</v>
      </c>
      <c r="BK100" s="70">
        <f t="shared" ref="BK100:BK116" si="84">SUM(BD100:BF100)</f>
        <v>4</v>
      </c>
      <c r="BL100" s="70">
        <f t="shared" ref="BL100:BL116" si="85">SUM(BG100:BH100)</f>
        <v>0</v>
      </c>
      <c r="BM100" s="70">
        <f t="shared" ref="BM100:BM116" ca="1" si="86">IF(COUNTIF(BN100:BX100,0)&gt;0,0,1)</f>
        <v>0</v>
      </c>
      <c r="BN100" s="70">
        <f t="shared" ref="BN100:BN116" si="87">IF(COUNTIF(BN$165:BN$170,AL100)&gt;0,1,0)</f>
        <v>1</v>
      </c>
      <c r="BO100" s="70">
        <f t="shared" ref="BO100:BO116" si="88">IF(COUNTIF(BO$165:BO$170,AM100)&gt;0,1,0)</f>
        <v>1</v>
      </c>
      <c r="BP100" s="70">
        <f t="shared" ref="BP100:BP116" si="89">IF(COUNTIF(BP$165:BP$170,AN100)&gt;0,1,0)</f>
        <v>1</v>
      </c>
      <c r="BQ100" s="70">
        <f t="shared" ref="BQ100:BQ116" si="90">IF(COUNTIF(BQ$165:BQ$170,AO100)&gt;0,1,0)</f>
        <v>1</v>
      </c>
      <c r="BR100" s="70">
        <f ca="1">IF(Thresholds!$C$8="Minimum",IF(OFFSET(BC100,0,$BR$1)&gt;=Thresholds!$D$8,1,0),IF(Thresholds!$C$8="Maximum",IF(OFFSET(BC100,0,$BR$1)&lt;=Thresholds!$D$8,1,0),1))</f>
        <v>0</v>
      </c>
      <c r="BS100" s="70">
        <f t="shared" ref="BS100:BS116" si="91">IF(COUNTIF(BS$165:BS$170,AQ100)&gt;0,1,0)</f>
        <v>1</v>
      </c>
      <c r="BT100" s="70">
        <f t="shared" ref="BT100:BT116" si="92">IF(COUNTIF(BT$165:BT$170,AR100)&gt;0,1,0)</f>
        <v>1</v>
      </c>
      <c r="BU100" s="70">
        <f t="shared" ref="BU100:BU116" si="93">IF(COUNTIF(BU$165:BU$170,AS100)&gt;0,1,0)</f>
        <v>1</v>
      </c>
      <c r="BV100" s="70">
        <f t="shared" ref="BV100:BV116" si="94">IF(COUNTIF(BV$165:BV$170,AT100)&gt;0,1,0)</f>
        <v>1</v>
      </c>
      <c r="BW100" s="70">
        <f t="shared" ref="BW100:BW116" si="95">IF(COUNTIF(BW$165:BW$170,AU100)&gt;0,1,0)</f>
        <v>1</v>
      </c>
      <c r="BX100" s="70">
        <f t="shared" ref="BX100:BX116" si="96">IF(COUNTIF(BX$165:BX$170,AV100)&gt;0,1,0)</f>
        <v>1</v>
      </c>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29.1" customHeight="1">
      <c r="A101" s="170" t="b">
        <v>1</v>
      </c>
      <c r="B101" s="16"/>
      <c r="C101" s="180" t="str" cm="1">
        <f t="array" aca="1" ref="C101" ca="1">_xlfn.CONCAT(R101,IF(_xlfn.NUMBERVALUE(_xlfn.TEXTJOIN("",TRUE,IF(ISNUMBER(--MID(D101,ROW(INDIRECT("1:"&amp;LEN(D101))),1)),MID(D101,ROW(INDIRECT("1:"&amp;LEN(D101))),1),"")))&gt;=10,_xlfn.TEXTJOIN("",TRUE,IF(ISNUMBER(--MID(D101,ROW(INDIRECT("1:"&amp;LEN(D101))),1)),MID(D101,ROW(INDIRECT("1:"&amp;LEN(D101))),1),"")),_xlfn.CONCAT("0",_xlfn.TEXTJOIN("",TRUE,IF(ISNUMBER(--MID(D101,ROW(INDIRECT("1:"&amp;LEN(D101))),1)),MID(D101,ROW(INDIRECT("1:"&amp;LEN(D101))),1),"")))))</f>
        <v>Cotswold: Kemble02</v>
      </c>
      <c r="D101" s="229" t="s">
        <v>247</v>
      </c>
      <c r="E101" s="230" t="s">
        <v>248</v>
      </c>
      <c r="F101" s="231" t="s">
        <v>15</v>
      </c>
      <c r="G101" s="230" t="s">
        <v>249</v>
      </c>
      <c r="H101" s="230" t="s">
        <v>549</v>
      </c>
      <c r="I101" s="231" t="s">
        <v>455</v>
      </c>
      <c r="J101" s="231"/>
      <c r="K101" s="231" t="s">
        <v>434</v>
      </c>
      <c r="L101" s="236" t="s">
        <v>435</v>
      </c>
      <c r="M101" s="233" t="s">
        <v>457</v>
      </c>
      <c r="N101" s="233" t="s">
        <v>437</v>
      </c>
      <c r="O101" s="234" t="s">
        <v>438</v>
      </c>
      <c r="P101" s="234" t="s">
        <v>470</v>
      </c>
      <c r="Q101" s="234" t="s">
        <v>439</v>
      </c>
      <c r="R101" s="234" t="s">
        <v>548</v>
      </c>
      <c r="S101" s="44"/>
      <c r="T101" s="44"/>
      <c r="U101" s="46"/>
      <c r="V101" s="44"/>
      <c r="W101" s="39" t="b">
        <v>0</v>
      </c>
      <c r="X101" s="39" t="b">
        <v>0</v>
      </c>
      <c r="Y101" s="39" t="b">
        <v>0</v>
      </c>
      <c r="Z101" s="31"/>
      <c r="AA101" s="32"/>
      <c r="AB101" s="32"/>
      <c r="AC101" s="32"/>
      <c r="AD101" s="32"/>
      <c r="AE101" s="31"/>
      <c r="AF101" s="33"/>
      <c r="AG101" s="33"/>
      <c r="AH101" s="33"/>
      <c r="AI101" s="33"/>
      <c r="AJ101" s="177">
        <v>0</v>
      </c>
      <c r="AK101" s="172" t="s">
        <v>17</v>
      </c>
      <c r="AL101" s="26" t="s">
        <v>443</v>
      </c>
      <c r="AM101" s="29" t="s">
        <v>442</v>
      </c>
      <c r="AN101" s="37" t="s">
        <v>443</v>
      </c>
      <c r="AO101" s="29" t="s">
        <v>443</v>
      </c>
      <c r="AP101" s="37" t="s">
        <v>441</v>
      </c>
      <c r="AQ101" s="95" t="s">
        <v>443</v>
      </c>
      <c r="AR101" s="94" t="s">
        <v>442</v>
      </c>
      <c r="AS101" s="94" t="s">
        <v>442</v>
      </c>
      <c r="AT101" s="94" t="s">
        <v>443</v>
      </c>
      <c r="AU101" s="94" t="s">
        <v>442</v>
      </c>
      <c r="AV101" s="94" t="s">
        <v>442</v>
      </c>
      <c r="AW101" s="30"/>
      <c r="AX101" s="112"/>
      <c r="AY101" s="144" t="b">
        <v>1</v>
      </c>
      <c r="AZ101" s="139" t="b">
        <v>0</v>
      </c>
      <c r="BA101" s="137" t="b">
        <v>0</v>
      </c>
      <c r="BB101" s="142" t="s">
        <v>437</v>
      </c>
      <c r="BC101" s="147" t="b">
        <v>1</v>
      </c>
      <c r="BD101" s="72">
        <f t="shared" si="77"/>
        <v>1</v>
      </c>
      <c r="BE101" s="72">
        <f t="shared" si="78"/>
        <v>3</v>
      </c>
      <c r="BF101" s="72">
        <f t="shared" si="79"/>
        <v>0</v>
      </c>
      <c r="BG101" s="72">
        <f t="shared" si="80"/>
        <v>0</v>
      </c>
      <c r="BH101" s="72">
        <f t="shared" si="81"/>
        <v>0</v>
      </c>
      <c r="BI101" s="72">
        <f t="shared" si="82"/>
        <v>0</v>
      </c>
      <c r="BJ101" s="70">
        <f t="shared" si="83"/>
        <v>4</v>
      </c>
      <c r="BK101" s="70">
        <f t="shared" si="84"/>
        <v>4</v>
      </c>
      <c r="BL101" s="70">
        <f t="shared" si="85"/>
        <v>0</v>
      </c>
      <c r="BM101" s="70">
        <f t="shared" ca="1" si="86"/>
        <v>0</v>
      </c>
      <c r="BN101" s="70">
        <f t="shared" si="87"/>
        <v>1</v>
      </c>
      <c r="BO101" s="70">
        <f t="shared" si="88"/>
        <v>1</v>
      </c>
      <c r="BP101" s="70">
        <f t="shared" si="89"/>
        <v>1</v>
      </c>
      <c r="BQ101" s="70">
        <f t="shared" si="90"/>
        <v>1</v>
      </c>
      <c r="BR101" s="70">
        <f ca="1">IF(Thresholds!$C$8="Minimum",IF(OFFSET(BC101,0,$BR$1)&gt;=Thresholds!$D$8,1,0),IF(Thresholds!$C$8="Maximum",IF(OFFSET(BC101,0,$BR$1)&lt;=Thresholds!$D$8,1,0),1))</f>
        <v>0</v>
      </c>
      <c r="BS101" s="70">
        <f t="shared" si="91"/>
        <v>1</v>
      </c>
      <c r="BT101" s="70">
        <f t="shared" si="92"/>
        <v>1</v>
      </c>
      <c r="BU101" s="70">
        <f t="shared" si="93"/>
        <v>1</v>
      </c>
      <c r="BV101" s="70">
        <f t="shared" si="94"/>
        <v>1</v>
      </c>
      <c r="BW101" s="70">
        <f t="shared" si="95"/>
        <v>1</v>
      </c>
      <c r="BX101" s="70">
        <f t="shared" si="96"/>
        <v>1</v>
      </c>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29.1" customHeight="1">
      <c r="A102" s="170" t="b">
        <v>1</v>
      </c>
      <c r="B102" s="17"/>
      <c r="C102" s="180" t="str" cm="1">
        <f t="array" aca="1" ref="C102" ca="1">_xlfn.CONCAT(R102,IF(_xlfn.NUMBERVALUE(_xlfn.TEXTJOIN("",TRUE,IF(ISNUMBER(--MID(D102,ROW(INDIRECT("1:"&amp;LEN(D102))),1)),MID(D102,ROW(INDIRECT("1:"&amp;LEN(D102))),1),"")))&gt;=10,_xlfn.TEXTJOIN("",TRUE,IF(ISNUMBER(--MID(D102,ROW(INDIRECT("1:"&amp;LEN(D102))),1)),MID(D102,ROW(INDIRECT("1:"&amp;LEN(D102))),1),"")),_xlfn.CONCAT("0",_xlfn.TEXTJOIN("",TRUE,IF(ISNUMBER(--MID(D102,ROW(INDIRECT("1:"&amp;LEN(D102))),1)),MID(D102,ROW(INDIRECT("1:"&amp;LEN(D102))),1),"")))))</f>
        <v>Cotswold: Kemble03</v>
      </c>
      <c r="D102" s="229" t="s">
        <v>250</v>
      </c>
      <c r="E102" s="231" t="s">
        <v>251</v>
      </c>
      <c r="F102" s="231" t="s">
        <v>15</v>
      </c>
      <c r="G102" s="231" t="s">
        <v>252</v>
      </c>
      <c r="H102" s="231" t="s">
        <v>550</v>
      </c>
      <c r="I102" s="231" t="s">
        <v>433</v>
      </c>
      <c r="J102" s="231"/>
      <c r="K102" s="231" t="s">
        <v>434</v>
      </c>
      <c r="L102" s="236" t="s">
        <v>435</v>
      </c>
      <c r="M102" s="233" t="s">
        <v>436</v>
      </c>
      <c r="N102" s="233" t="s">
        <v>437</v>
      </c>
      <c r="O102" s="234" t="s">
        <v>438</v>
      </c>
      <c r="P102" s="234" t="s">
        <v>470</v>
      </c>
      <c r="Q102" s="234" t="s">
        <v>439</v>
      </c>
      <c r="R102" s="234" t="s">
        <v>548</v>
      </c>
      <c r="S102" s="43"/>
      <c r="T102" s="43"/>
      <c r="U102" s="45"/>
      <c r="V102" s="43"/>
      <c r="W102" s="38" t="b">
        <v>0</v>
      </c>
      <c r="X102" s="38" t="b">
        <v>0</v>
      </c>
      <c r="Y102" s="38" t="b">
        <v>0</v>
      </c>
      <c r="Z102" s="26"/>
      <c r="AA102" s="27"/>
      <c r="AB102" s="27"/>
      <c r="AC102" s="27"/>
      <c r="AD102" s="27"/>
      <c r="AE102" s="26"/>
      <c r="AF102" s="28"/>
      <c r="AG102" s="28"/>
      <c r="AH102" s="28"/>
      <c r="AI102" s="28"/>
      <c r="AJ102" s="178">
        <v>250000</v>
      </c>
      <c r="AK102" s="173" t="s">
        <v>17</v>
      </c>
      <c r="AL102" s="26" t="s">
        <v>443</v>
      </c>
      <c r="AM102" s="29" t="s">
        <v>442</v>
      </c>
      <c r="AN102" s="29" t="s">
        <v>443</v>
      </c>
      <c r="AO102" s="29" t="s">
        <v>443</v>
      </c>
      <c r="AP102" s="29" t="s">
        <v>441</v>
      </c>
      <c r="AQ102" s="95" t="s">
        <v>443</v>
      </c>
      <c r="AR102" s="94" t="s">
        <v>443</v>
      </c>
      <c r="AS102" s="94" t="s">
        <v>443</v>
      </c>
      <c r="AT102" s="94" t="s">
        <v>441</v>
      </c>
      <c r="AU102" s="94" t="s">
        <v>441</v>
      </c>
      <c r="AV102" s="94" t="s">
        <v>442</v>
      </c>
      <c r="AW102" s="30"/>
      <c r="AX102" s="112"/>
      <c r="AY102" s="144" t="b">
        <v>1</v>
      </c>
      <c r="AZ102" s="139" t="b">
        <v>0</v>
      </c>
      <c r="BA102" s="137" t="b">
        <v>0</v>
      </c>
      <c r="BB102" s="142" t="s">
        <v>437</v>
      </c>
      <c r="BC102" s="147" t="b">
        <v>1</v>
      </c>
      <c r="BD102" s="72">
        <f t="shared" si="77"/>
        <v>1</v>
      </c>
      <c r="BE102" s="72">
        <f t="shared" si="78"/>
        <v>3</v>
      </c>
      <c r="BF102" s="72">
        <f t="shared" si="79"/>
        <v>0</v>
      </c>
      <c r="BG102" s="72">
        <f t="shared" si="80"/>
        <v>0</v>
      </c>
      <c r="BH102" s="72">
        <f t="shared" si="81"/>
        <v>0</v>
      </c>
      <c r="BI102" s="72">
        <f t="shared" si="82"/>
        <v>0</v>
      </c>
      <c r="BJ102" s="70">
        <f t="shared" si="83"/>
        <v>4</v>
      </c>
      <c r="BK102" s="70">
        <f t="shared" si="84"/>
        <v>4</v>
      </c>
      <c r="BL102" s="70">
        <f t="shared" si="85"/>
        <v>0</v>
      </c>
      <c r="BM102" s="70">
        <f t="shared" ca="1" si="86"/>
        <v>0</v>
      </c>
      <c r="BN102" s="70">
        <f t="shared" si="87"/>
        <v>1</v>
      </c>
      <c r="BO102" s="70">
        <f t="shared" si="88"/>
        <v>1</v>
      </c>
      <c r="BP102" s="70">
        <f t="shared" si="89"/>
        <v>1</v>
      </c>
      <c r="BQ102" s="70">
        <f t="shared" si="90"/>
        <v>1</v>
      </c>
      <c r="BR102" s="70">
        <f ca="1">IF(Thresholds!$C$8="Minimum",IF(OFFSET(BC102,0,$BR$1)&gt;=Thresholds!$D$8,1,0),IF(Thresholds!$C$8="Maximum",IF(OFFSET(BC102,0,$BR$1)&lt;=Thresholds!$D$8,1,0),1))</f>
        <v>0</v>
      </c>
      <c r="BS102" s="70">
        <f t="shared" si="91"/>
        <v>1</v>
      </c>
      <c r="BT102" s="70">
        <f t="shared" si="92"/>
        <v>1</v>
      </c>
      <c r="BU102" s="70">
        <f t="shared" si="93"/>
        <v>1</v>
      </c>
      <c r="BV102" s="70">
        <f t="shared" si="94"/>
        <v>1</v>
      </c>
      <c r="BW102" s="70">
        <f t="shared" si="95"/>
        <v>1</v>
      </c>
      <c r="BX102" s="70">
        <f t="shared" si="96"/>
        <v>1</v>
      </c>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29.1" customHeight="1">
      <c r="A103" s="170" t="b">
        <v>1</v>
      </c>
      <c r="B103" s="17"/>
      <c r="C103" s="180" t="str" cm="1">
        <f t="array" aca="1" ref="C103" ca="1">_xlfn.CONCAT(R103,IF(_xlfn.NUMBERVALUE(_xlfn.TEXTJOIN("",TRUE,IF(ISNUMBER(--MID(D103,ROW(INDIRECT("1:"&amp;LEN(D103))),1)),MID(D103,ROW(INDIRECT("1:"&amp;LEN(D103))),1),"")))&gt;=10,_xlfn.TEXTJOIN("",TRUE,IF(ISNUMBER(--MID(D103,ROW(INDIRECT("1:"&amp;LEN(D103))),1)),MID(D103,ROW(INDIRECT("1:"&amp;LEN(D103))),1),"")),_xlfn.CONCAT("0",_xlfn.TEXTJOIN("",TRUE,IF(ISNUMBER(--MID(D103,ROW(INDIRECT("1:"&amp;LEN(D103))),1)),MID(D103,ROW(INDIRECT("1:"&amp;LEN(D103))),1),"")))))</f>
        <v>Cotswold: Kemble05</v>
      </c>
      <c r="D103" s="229" t="s">
        <v>253</v>
      </c>
      <c r="E103" s="231" t="s">
        <v>254</v>
      </c>
      <c r="F103" s="231" t="s">
        <v>15</v>
      </c>
      <c r="G103" s="231" t="s">
        <v>255</v>
      </c>
      <c r="H103" s="231" t="s">
        <v>551</v>
      </c>
      <c r="I103" s="231" t="s">
        <v>433</v>
      </c>
      <c r="J103" s="231"/>
      <c r="K103" s="231" t="s">
        <v>434</v>
      </c>
      <c r="L103" s="236" t="s">
        <v>483</v>
      </c>
      <c r="M103" s="233" t="s">
        <v>436</v>
      </c>
      <c r="N103" s="233" t="s">
        <v>437</v>
      </c>
      <c r="O103" s="234" t="s">
        <v>438</v>
      </c>
      <c r="P103" s="234" t="s">
        <v>465</v>
      </c>
      <c r="Q103" s="234" t="s">
        <v>439</v>
      </c>
      <c r="R103" s="234" t="s">
        <v>548</v>
      </c>
      <c r="S103" s="43"/>
      <c r="T103" s="43"/>
      <c r="U103" s="45"/>
      <c r="V103" s="43"/>
      <c r="W103" s="38" t="b">
        <v>0</v>
      </c>
      <c r="X103" s="38" t="b">
        <v>0</v>
      </c>
      <c r="Y103" s="38" t="b">
        <v>0</v>
      </c>
      <c r="Z103" s="26"/>
      <c r="AA103" s="27"/>
      <c r="AB103" s="27"/>
      <c r="AC103" s="27"/>
      <c r="AD103" s="27"/>
      <c r="AE103" s="26"/>
      <c r="AF103" s="28"/>
      <c r="AG103" s="28"/>
      <c r="AH103" s="28"/>
      <c r="AI103" s="28"/>
      <c r="AJ103" s="178">
        <v>100000</v>
      </c>
      <c r="AK103" s="173" t="s">
        <v>17</v>
      </c>
      <c r="AL103" s="26" t="s">
        <v>441</v>
      </c>
      <c r="AM103" s="29" t="s">
        <v>442</v>
      </c>
      <c r="AN103" s="29" t="s">
        <v>443</v>
      </c>
      <c r="AO103" s="29" t="s">
        <v>442</v>
      </c>
      <c r="AP103" s="29" t="s">
        <v>443</v>
      </c>
      <c r="AQ103" s="95" t="s">
        <v>442</v>
      </c>
      <c r="AR103" s="94" t="s">
        <v>443</v>
      </c>
      <c r="AS103" s="94" t="s">
        <v>443</v>
      </c>
      <c r="AT103" s="94" t="s">
        <v>443</v>
      </c>
      <c r="AU103" s="94" t="s">
        <v>443</v>
      </c>
      <c r="AV103" s="94" t="s">
        <v>442</v>
      </c>
      <c r="AW103" s="30"/>
      <c r="AX103" s="112"/>
      <c r="AY103" s="144" t="b">
        <v>1</v>
      </c>
      <c r="AZ103" s="139" t="b">
        <v>0</v>
      </c>
      <c r="BA103" s="137" t="b">
        <v>0</v>
      </c>
      <c r="BB103" s="142" t="s">
        <v>437</v>
      </c>
      <c r="BC103" s="147" t="b">
        <v>1</v>
      </c>
      <c r="BD103" s="72">
        <f t="shared" si="77"/>
        <v>2</v>
      </c>
      <c r="BE103" s="72">
        <f t="shared" si="78"/>
        <v>1</v>
      </c>
      <c r="BF103" s="72">
        <f t="shared" si="79"/>
        <v>1</v>
      </c>
      <c r="BG103" s="72">
        <f t="shared" si="80"/>
        <v>0</v>
      </c>
      <c r="BH103" s="72">
        <f t="shared" si="81"/>
        <v>0</v>
      </c>
      <c r="BI103" s="72">
        <f t="shared" si="82"/>
        <v>0</v>
      </c>
      <c r="BJ103" s="70">
        <f t="shared" si="83"/>
        <v>3</v>
      </c>
      <c r="BK103" s="70">
        <f t="shared" si="84"/>
        <v>4</v>
      </c>
      <c r="BL103" s="70">
        <f t="shared" si="85"/>
        <v>0</v>
      </c>
      <c r="BM103" s="70">
        <f t="shared" ca="1" si="86"/>
        <v>0</v>
      </c>
      <c r="BN103" s="70">
        <f t="shared" si="87"/>
        <v>1</v>
      </c>
      <c r="BO103" s="70">
        <f t="shared" si="88"/>
        <v>1</v>
      </c>
      <c r="BP103" s="70">
        <f t="shared" si="89"/>
        <v>1</v>
      </c>
      <c r="BQ103" s="70">
        <f t="shared" si="90"/>
        <v>1</v>
      </c>
      <c r="BR103" s="70">
        <f ca="1">IF(Thresholds!$C$8="Minimum",IF(OFFSET(BC103,0,$BR$1)&gt;=Thresholds!$D$8,1,0),IF(Thresholds!$C$8="Maximum",IF(OFFSET(BC103,0,$BR$1)&lt;=Thresholds!$D$8,1,0),1))</f>
        <v>0</v>
      </c>
      <c r="BS103" s="70">
        <f t="shared" si="91"/>
        <v>1</v>
      </c>
      <c r="BT103" s="70">
        <f t="shared" si="92"/>
        <v>1</v>
      </c>
      <c r="BU103" s="70">
        <f t="shared" si="93"/>
        <v>1</v>
      </c>
      <c r="BV103" s="70">
        <f t="shared" si="94"/>
        <v>1</v>
      </c>
      <c r="BW103" s="70">
        <f t="shared" si="95"/>
        <v>1</v>
      </c>
      <c r="BX103" s="70">
        <f t="shared" si="96"/>
        <v>1</v>
      </c>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29.1" customHeight="1">
      <c r="A104" s="170" t="b">
        <v>1</v>
      </c>
      <c r="B104" s="17"/>
      <c r="C104" s="180" t="str" cm="1">
        <f t="array" aca="1" ref="C104" ca="1">_xlfn.CONCAT(R104,IF(_xlfn.NUMBERVALUE(_xlfn.TEXTJOIN("",TRUE,IF(ISNUMBER(--MID(D104,ROW(INDIRECT("1:"&amp;LEN(D104))),1)),MID(D104,ROW(INDIRECT("1:"&amp;LEN(D104))),1),"")))&gt;=10,_xlfn.TEXTJOIN("",TRUE,IF(ISNUMBER(--MID(D104,ROW(INDIRECT("1:"&amp;LEN(D104))),1)),MID(D104,ROW(INDIRECT("1:"&amp;LEN(D104))),1),"")),_xlfn.CONCAT("0",_xlfn.TEXTJOIN("",TRUE,IF(ISNUMBER(--MID(D104,ROW(INDIRECT("1:"&amp;LEN(D104))),1)),MID(D104,ROW(INDIRECT("1:"&amp;LEN(D104))),1),"")))))</f>
        <v>Cotswold: Kemble06</v>
      </c>
      <c r="D104" s="229" t="s">
        <v>256</v>
      </c>
      <c r="E104" s="231" t="s">
        <v>257</v>
      </c>
      <c r="F104" s="231" t="s">
        <v>15</v>
      </c>
      <c r="G104" s="231" t="s">
        <v>258</v>
      </c>
      <c r="H104" s="231" t="s">
        <v>551</v>
      </c>
      <c r="I104" s="231" t="s">
        <v>433</v>
      </c>
      <c r="J104" s="231"/>
      <c r="K104" s="231" t="s">
        <v>434</v>
      </c>
      <c r="L104" s="236" t="s">
        <v>435</v>
      </c>
      <c r="M104" s="234" t="s">
        <v>436</v>
      </c>
      <c r="N104" s="234" t="s">
        <v>437</v>
      </c>
      <c r="O104" s="234" t="s">
        <v>438</v>
      </c>
      <c r="P104" s="234" t="s">
        <v>465</v>
      </c>
      <c r="Q104" s="234" t="s">
        <v>439</v>
      </c>
      <c r="R104" s="234" t="s">
        <v>548</v>
      </c>
      <c r="S104" s="43"/>
      <c r="T104" s="43"/>
      <c r="U104" s="45"/>
      <c r="V104" s="43"/>
      <c r="W104" s="38" t="b">
        <v>0</v>
      </c>
      <c r="X104" s="38" t="b">
        <v>0</v>
      </c>
      <c r="Y104" s="38" t="b">
        <v>0</v>
      </c>
      <c r="Z104" s="26"/>
      <c r="AA104" s="27"/>
      <c r="AB104" s="27"/>
      <c r="AC104" s="27"/>
      <c r="AD104" s="27"/>
      <c r="AE104" s="26"/>
      <c r="AF104" s="28"/>
      <c r="AG104" s="28"/>
      <c r="AH104" s="28"/>
      <c r="AI104" s="28"/>
      <c r="AJ104" s="178">
        <v>120000</v>
      </c>
      <c r="AK104" s="173" t="s">
        <v>17</v>
      </c>
      <c r="AL104" s="26" t="s">
        <v>441</v>
      </c>
      <c r="AM104" s="29" t="s">
        <v>442</v>
      </c>
      <c r="AN104" s="29" t="s">
        <v>443</v>
      </c>
      <c r="AO104" s="29" t="s">
        <v>443</v>
      </c>
      <c r="AP104" s="29" t="s">
        <v>443</v>
      </c>
      <c r="AQ104" s="95" t="s">
        <v>443</v>
      </c>
      <c r="AR104" s="94" t="s">
        <v>443</v>
      </c>
      <c r="AS104" s="94" t="s">
        <v>443</v>
      </c>
      <c r="AT104" s="94" t="s">
        <v>441</v>
      </c>
      <c r="AU104" s="94" t="s">
        <v>441</v>
      </c>
      <c r="AV104" s="94" t="s">
        <v>442</v>
      </c>
      <c r="AW104" s="30"/>
      <c r="AX104" s="112"/>
      <c r="AY104" s="144" t="b">
        <v>1</v>
      </c>
      <c r="AZ104" s="139" t="b">
        <v>0</v>
      </c>
      <c r="BA104" s="137" t="b">
        <v>0</v>
      </c>
      <c r="BB104" s="142" t="s">
        <v>437</v>
      </c>
      <c r="BC104" s="147" t="b">
        <v>1</v>
      </c>
      <c r="BD104" s="72">
        <f t="shared" si="77"/>
        <v>1</v>
      </c>
      <c r="BE104" s="72">
        <f t="shared" si="78"/>
        <v>2</v>
      </c>
      <c r="BF104" s="72">
        <f t="shared" si="79"/>
        <v>1</v>
      </c>
      <c r="BG104" s="72">
        <f t="shared" si="80"/>
        <v>0</v>
      </c>
      <c r="BH104" s="72">
        <f t="shared" si="81"/>
        <v>0</v>
      </c>
      <c r="BI104" s="72">
        <f t="shared" si="82"/>
        <v>0</v>
      </c>
      <c r="BJ104" s="70">
        <f t="shared" si="83"/>
        <v>3</v>
      </c>
      <c r="BK104" s="70">
        <f t="shared" si="84"/>
        <v>4</v>
      </c>
      <c r="BL104" s="70">
        <f t="shared" si="85"/>
        <v>0</v>
      </c>
      <c r="BM104" s="70">
        <f t="shared" ca="1" si="86"/>
        <v>0</v>
      </c>
      <c r="BN104" s="70">
        <f t="shared" si="87"/>
        <v>1</v>
      </c>
      <c r="BO104" s="70">
        <f t="shared" si="88"/>
        <v>1</v>
      </c>
      <c r="BP104" s="70">
        <f t="shared" si="89"/>
        <v>1</v>
      </c>
      <c r="BQ104" s="70">
        <f t="shared" si="90"/>
        <v>1</v>
      </c>
      <c r="BR104" s="70">
        <f ca="1">IF(Thresholds!$C$8="Minimum",IF(OFFSET(BC104,0,$BR$1)&gt;=Thresholds!$D$8,1,0),IF(Thresholds!$C$8="Maximum",IF(OFFSET(BC104,0,$BR$1)&lt;=Thresholds!$D$8,1,0),1))</f>
        <v>0</v>
      </c>
      <c r="BS104" s="70">
        <f t="shared" si="91"/>
        <v>1</v>
      </c>
      <c r="BT104" s="70">
        <f t="shared" si="92"/>
        <v>1</v>
      </c>
      <c r="BU104" s="70">
        <f t="shared" si="93"/>
        <v>1</v>
      </c>
      <c r="BV104" s="70">
        <f t="shared" si="94"/>
        <v>1</v>
      </c>
      <c r="BW104" s="70">
        <f t="shared" si="95"/>
        <v>1</v>
      </c>
      <c r="BX104" s="70">
        <f t="shared" si="96"/>
        <v>1</v>
      </c>
    </row>
    <row r="105" spans="1:114" ht="29.1" hidden="1" customHeight="1">
      <c r="A105" s="170" t="b">
        <v>0</v>
      </c>
      <c r="B105" s="16"/>
      <c r="C105" s="180" t="str" cm="1">
        <f t="array" aca="1" ref="C105" ca="1">_xlfn.CONCAT(R105,IF(_xlfn.NUMBERVALUE(_xlfn.TEXTJOIN("",TRUE,IF(ISNUMBER(--MID(D105,ROW(INDIRECT("1:"&amp;LEN(D105))),1)),MID(D105,ROW(INDIRECT("1:"&amp;LEN(D105))),1),"")))&gt;=10,_xlfn.TEXTJOIN("",TRUE,IF(ISNUMBER(--MID(D105,ROW(INDIRECT("1:"&amp;LEN(D105))),1)),MID(D105,ROW(INDIRECT("1:"&amp;LEN(D105))),1),"")),_xlfn.CONCAT("0",_xlfn.TEXTJOIN("",TRUE,IF(ISNUMBER(--MID(D105,ROW(INDIRECT("1:"&amp;LEN(D105))),1)),MID(D105,ROW(INDIRECT("1:"&amp;LEN(D105))),1),"")))))</f>
        <v>Cotswold: Kemble07</v>
      </c>
      <c r="D105" s="58" t="s">
        <v>617</v>
      </c>
      <c r="E105" s="107" t="s">
        <v>618</v>
      </c>
      <c r="F105" s="106" t="s">
        <v>15</v>
      </c>
      <c r="G105" s="107" t="s">
        <v>619</v>
      </c>
      <c r="H105" s="107" t="s">
        <v>620</v>
      </c>
      <c r="I105" s="106" t="s">
        <v>433</v>
      </c>
      <c r="J105" s="106"/>
      <c r="K105" s="106" t="s">
        <v>434</v>
      </c>
      <c r="L105" s="53" t="s">
        <v>553</v>
      </c>
      <c r="M105" s="43" t="s">
        <v>436</v>
      </c>
      <c r="N105" s="43" t="s">
        <v>437</v>
      </c>
      <c r="O105" s="43" t="s">
        <v>438</v>
      </c>
      <c r="P105" s="43" t="s">
        <v>465</v>
      </c>
      <c r="Q105" s="43" t="s">
        <v>621</v>
      </c>
      <c r="R105" s="43" t="s">
        <v>548</v>
      </c>
      <c r="S105" s="44"/>
      <c r="T105" s="44"/>
      <c r="U105" s="46"/>
      <c r="V105" s="44"/>
      <c r="W105" s="39" t="b">
        <v>0</v>
      </c>
      <c r="X105" s="39" t="b">
        <v>0</v>
      </c>
      <c r="Y105" s="39" t="b">
        <v>0</v>
      </c>
      <c r="Z105" s="31"/>
      <c r="AA105" s="32"/>
      <c r="AB105" s="32"/>
      <c r="AC105" s="32"/>
      <c r="AD105" s="32"/>
      <c r="AE105" s="31"/>
      <c r="AF105" s="33"/>
      <c r="AG105" s="33"/>
      <c r="AH105" s="33"/>
      <c r="AI105" s="33"/>
      <c r="AJ105" s="177"/>
      <c r="AK105" s="172" t="s">
        <v>99</v>
      </c>
      <c r="AL105" s="26" t="s">
        <v>441</v>
      </c>
      <c r="AM105" s="29" t="s">
        <v>443</v>
      </c>
      <c r="AN105" s="29" t="s">
        <v>443</v>
      </c>
      <c r="AO105" s="29" t="s">
        <v>442</v>
      </c>
      <c r="AP105" s="29" t="s">
        <v>442</v>
      </c>
      <c r="AQ105" s="95" t="s">
        <v>443</v>
      </c>
      <c r="AR105" s="94" t="s">
        <v>444</v>
      </c>
      <c r="AS105" s="94" t="s">
        <v>441</v>
      </c>
      <c r="AT105" s="94" t="s">
        <v>566</v>
      </c>
      <c r="AU105" s="94" t="s">
        <v>566</v>
      </c>
      <c r="AV105" s="94" t="s">
        <v>443</v>
      </c>
      <c r="AW105" s="36"/>
      <c r="AX105" s="111"/>
      <c r="AY105" s="145" t="b">
        <v>0</v>
      </c>
      <c r="AZ105" s="139" t="b">
        <v>0</v>
      </c>
      <c r="BA105" s="137" t="b">
        <v>1</v>
      </c>
      <c r="BB105" s="142" t="s">
        <v>437</v>
      </c>
      <c r="BC105" s="147" t="b">
        <v>1</v>
      </c>
      <c r="BD105" s="72">
        <f t="shared" si="77"/>
        <v>1</v>
      </c>
      <c r="BE105" s="72">
        <f t="shared" si="78"/>
        <v>2</v>
      </c>
      <c r="BF105" s="72">
        <f t="shared" si="79"/>
        <v>1</v>
      </c>
      <c r="BG105" s="72">
        <f t="shared" si="80"/>
        <v>0</v>
      </c>
      <c r="BH105" s="72">
        <f t="shared" si="81"/>
        <v>0</v>
      </c>
      <c r="BI105" s="72">
        <f t="shared" si="82"/>
        <v>0</v>
      </c>
      <c r="BJ105" s="70">
        <f t="shared" si="83"/>
        <v>3</v>
      </c>
      <c r="BK105" s="70">
        <f t="shared" si="84"/>
        <v>4</v>
      </c>
      <c r="BL105" s="70">
        <f t="shared" si="85"/>
        <v>0</v>
      </c>
      <c r="BM105" s="70">
        <f t="shared" ca="1" si="86"/>
        <v>0</v>
      </c>
      <c r="BN105" s="70">
        <f t="shared" si="87"/>
        <v>1</v>
      </c>
      <c r="BO105" s="70">
        <f t="shared" si="88"/>
        <v>1</v>
      </c>
      <c r="BP105" s="70">
        <f t="shared" si="89"/>
        <v>1</v>
      </c>
      <c r="BQ105" s="70">
        <f t="shared" si="90"/>
        <v>1</v>
      </c>
      <c r="BR105" s="70">
        <f ca="1">IF(Thresholds!$C$8="Minimum",IF(OFFSET(BC105,0,$BR$1)&gt;=Thresholds!$D$8,1,0),IF(Thresholds!$C$8="Maximum",IF(OFFSET(BC105,0,$BR$1)&lt;=Thresholds!$D$8,1,0),1))</f>
        <v>0</v>
      </c>
      <c r="BS105" s="70">
        <f t="shared" si="91"/>
        <v>1</v>
      </c>
      <c r="BT105" s="70">
        <f t="shared" si="92"/>
        <v>0</v>
      </c>
      <c r="BU105" s="70">
        <f t="shared" si="93"/>
        <v>1</v>
      </c>
      <c r="BV105" s="70">
        <f t="shared" si="94"/>
        <v>0</v>
      </c>
      <c r="BW105" s="70">
        <f t="shared" si="95"/>
        <v>0</v>
      </c>
      <c r="BX105" s="70">
        <f t="shared" si="96"/>
        <v>1</v>
      </c>
    </row>
    <row r="106" spans="1:114" ht="29.1" customHeight="1">
      <c r="A106" s="170" t="b">
        <v>1</v>
      </c>
      <c r="B106" s="16"/>
      <c r="C106" s="180" t="str" cm="1">
        <f t="array" aca="1" ref="C106" ca="1">_xlfn.CONCAT(R106,IF(_xlfn.NUMBERVALUE(_xlfn.TEXTJOIN("",TRUE,IF(ISNUMBER(--MID(D106,ROW(INDIRECT("1:"&amp;LEN(D106))),1)),MID(D106,ROW(INDIRECT("1:"&amp;LEN(D106))),1),"")))&gt;=10,_xlfn.TEXTJOIN("",TRUE,IF(ISNUMBER(--MID(D106,ROW(INDIRECT("1:"&amp;LEN(D106))),1)),MID(D106,ROW(INDIRECT("1:"&amp;LEN(D106))),1),"")),_xlfn.CONCAT("0",_xlfn.TEXTJOIN("",TRUE,IF(ISNUMBER(--MID(D106,ROW(INDIRECT("1:"&amp;LEN(D106))),1)),MID(D106,ROW(INDIRECT("1:"&amp;LEN(D106))),1),"")))))</f>
        <v>Cotswold: Kemble08</v>
      </c>
      <c r="D106" s="229" t="s">
        <v>259</v>
      </c>
      <c r="E106" s="231" t="s">
        <v>260</v>
      </c>
      <c r="F106" s="231" t="s">
        <v>261</v>
      </c>
      <c r="G106" s="230" t="s">
        <v>262</v>
      </c>
      <c r="H106" s="230" t="s">
        <v>552</v>
      </c>
      <c r="I106" s="231" t="s">
        <v>433</v>
      </c>
      <c r="J106" s="231"/>
      <c r="K106" s="231" t="s">
        <v>434</v>
      </c>
      <c r="L106" s="236" t="s">
        <v>553</v>
      </c>
      <c r="M106" s="234" t="s">
        <v>436</v>
      </c>
      <c r="N106" s="234" t="s">
        <v>437</v>
      </c>
      <c r="O106" s="234" t="s">
        <v>438</v>
      </c>
      <c r="P106" s="234" t="s">
        <v>465</v>
      </c>
      <c r="Q106" s="234" t="s">
        <v>554</v>
      </c>
      <c r="R106" s="234" t="s">
        <v>548</v>
      </c>
      <c r="S106" s="44"/>
      <c r="T106" s="44"/>
      <c r="U106" s="46"/>
      <c r="V106" s="44"/>
      <c r="W106" s="39" t="b">
        <v>0</v>
      </c>
      <c r="X106" s="39" t="b">
        <v>0</v>
      </c>
      <c r="Y106" s="39" t="b">
        <v>0</v>
      </c>
      <c r="Z106" s="31"/>
      <c r="AA106" s="32"/>
      <c r="AB106" s="32"/>
      <c r="AC106" s="32"/>
      <c r="AD106" s="32"/>
      <c r="AE106" s="31"/>
      <c r="AF106" s="33"/>
      <c r="AG106" s="33"/>
      <c r="AH106" s="33"/>
      <c r="AI106" s="33"/>
      <c r="AJ106" s="177">
        <v>2500000</v>
      </c>
      <c r="AK106" s="172" t="s">
        <v>17</v>
      </c>
      <c r="AL106" s="26" t="s">
        <v>441</v>
      </c>
      <c r="AM106" s="29" t="s">
        <v>443</v>
      </c>
      <c r="AN106" s="29" t="s">
        <v>443</v>
      </c>
      <c r="AO106" s="29" t="s">
        <v>442</v>
      </c>
      <c r="AP106" s="29" t="s">
        <v>442</v>
      </c>
      <c r="AQ106" s="95" t="s">
        <v>442</v>
      </c>
      <c r="AR106" s="94" t="s">
        <v>443</v>
      </c>
      <c r="AS106" s="94" t="s">
        <v>442</v>
      </c>
      <c r="AT106" s="94" t="s">
        <v>441</v>
      </c>
      <c r="AU106" s="94" t="s">
        <v>441</v>
      </c>
      <c r="AV106" s="94" t="s">
        <v>442</v>
      </c>
      <c r="AW106" s="36"/>
      <c r="AX106" s="111"/>
      <c r="AY106" s="145" t="b">
        <v>0</v>
      </c>
      <c r="AZ106" s="139" t="b">
        <v>0</v>
      </c>
      <c r="BA106" s="137" t="b">
        <v>1</v>
      </c>
      <c r="BB106" s="142" t="s">
        <v>437</v>
      </c>
      <c r="BC106" s="147" t="b">
        <v>0</v>
      </c>
      <c r="BD106" s="72">
        <f t="shared" si="77"/>
        <v>1</v>
      </c>
      <c r="BE106" s="72">
        <f t="shared" si="78"/>
        <v>2</v>
      </c>
      <c r="BF106" s="72">
        <f t="shared" si="79"/>
        <v>1</v>
      </c>
      <c r="BG106" s="72">
        <f t="shared" si="80"/>
        <v>0</v>
      </c>
      <c r="BH106" s="72">
        <f t="shared" si="81"/>
        <v>0</v>
      </c>
      <c r="BI106" s="72">
        <f t="shared" si="82"/>
        <v>0</v>
      </c>
      <c r="BJ106" s="70">
        <f t="shared" si="83"/>
        <v>3</v>
      </c>
      <c r="BK106" s="70">
        <f t="shared" si="84"/>
        <v>4</v>
      </c>
      <c r="BL106" s="70">
        <f t="shared" si="85"/>
        <v>0</v>
      </c>
      <c r="BM106" s="70">
        <f t="shared" ca="1" si="86"/>
        <v>0</v>
      </c>
      <c r="BN106" s="70">
        <f t="shared" si="87"/>
        <v>1</v>
      </c>
      <c r="BO106" s="70">
        <f t="shared" si="88"/>
        <v>1</v>
      </c>
      <c r="BP106" s="70">
        <f t="shared" si="89"/>
        <v>1</v>
      </c>
      <c r="BQ106" s="70">
        <f t="shared" si="90"/>
        <v>1</v>
      </c>
      <c r="BR106" s="70">
        <f ca="1">IF(Thresholds!$C$8="Minimum",IF(OFFSET(BC106,0,$BR$1)&gt;=Thresholds!$D$8,1,0),IF(Thresholds!$C$8="Maximum",IF(OFFSET(BC106,0,$BR$1)&lt;=Thresholds!$D$8,1,0),1))</f>
        <v>0</v>
      </c>
      <c r="BS106" s="70">
        <f t="shared" si="91"/>
        <v>1</v>
      </c>
      <c r="BT106" s="70">
        <f t="shared" si="92"/>
        <v>1</v>
      </c>
      <c r="BU106" s="70">
        <f t="shared" si="93"/>
        <v>1</v>
      </c>
      <c r="BV106" s="70">
        <f t="shared" si="94"/>
        <v>1</v>
      </c>
      <c r="BW106" s="70">
        <f t="shared" si="95"/>
        <v>1</v>
      </c>
      <c r="BX106" s="70">
        <f t="shared" si="96"/>
        <v>1</v>
      </c>
    </row>
    <row r="107" spans="1:114" ht="29.1" customHeight="1">
      <c r="A107" s="170" t="b">
        <v>1</v>
      </c>
      <c r="B107" s="16"/>
      <c r="C107" s="180" t="str" cm="1">
        <f t="array" aca="1" ref="C107" ca="1">_xlfn.CONCAT(R107,IF(_xlfn.NUMBERVALUE(_xlfn.TEXTJOIN("",TRUE,IF(ISNUMBER(--MID(D107,ROW(INDIRECT("1:"&amp;LEN(D107))),1)),MID(D107,ROW(INDIRECT("1:"&amp;LEN(D107))),1),"")))&gt;=10,_xlfn.TEXTJOIN("",TRUE,IF(ISNUMBER(--MID(D107,ROW(INDIRECT("1:"&amp;LEN(D107))),1)),MID(D107,ROW(INDIRECT("1:"&amp;LEN(D107))),1),"")),_xlfn.CONCAT("0",_xlfn.TEXTJOIN("",TRUE,IF(ISNUMBER(--MID(D107,ROW(INDIRECT("1:"&amp;LEN(D107))),1)),MID(D107,ROW(INDIRECT("1:"&amp;LEN(D107))),1),"")))))</f>
        <v>Cotswold: Kemble08</v>
      </c>
      <c r="D107" s="229" t="s">
        <v>270</v>
      </c>
      <c r="E107" s="230" t="s">
        <v>271</v>
      </c>
      <c r="F107" s="230" t="s">
        <v>15</v>
      </c>
      <c r="G107" s="230" t="s">
        <v>555</v>
      </c>
      <c r="H107" s="230" t="s">
        <v>495</v>
      </c>
      <c r="I107" s="230" t="s">
        <v>433</v>
      </c>
      <c r="J107" s="230"/>
      <c r="K107" s="230" t="s">
        <v>453</v>
      </c>
      <c r="L107" s="232" t="s">
        <v>435</v>
      </c>
      <c r="M107" s="233" t="s">
        <v>448</v>
      </c>
      <c r="N107" s="233" t="s">
        <v>556</v>
      </c>
      <c r="O107" s="233" t="s">
        <v>458</v>
      </c>
      <c r="P107" s="233" t="s">
        <v>123</v>
      </c>
      <c r="Q107" s="233" t="s">
        <v>450</v>
      </c>
      <c r="R107" s="234" t="s">
        <v>548</v>
      </c>
      <c r="S107" s="44"/>
      <c r="T107" s="44"/>
      <c r="U107" s="46"/>
      <c r="V107" s="44"/>
      <c r="W107" s="39" t="b">
        <v>0</v>
      </c>
      <c r="X107" s="39" t="b">
        <v>0</v>
      </c>
      <c r="Y107" s="39" t="b">
        <v>0</v>
      </c>
      <c r="Z107" s="31"/>
      <c r="AA107" s="32"/>
      <c r="AB107" s="32"/>
      <c r="AC107" s="32"/>
      <c r="AD107" s="32"/>
      <c r="AE107" s="31"/>
      <c r="AF107" s="33"/>
      <c r="AG107" s="33"/>
      <c r="AH107" s="33"/>
      <c r="AI107" s="33"/>
      <c r="AJ107" s="177">
        <v>150000</v>
      </c>
      <c r="AK107" s="172" t="s">
        <v>17</v>
      </c>
      <c r="AL107" s="31" t="s">
        <v>443</v>
      </c>
      <c r="AM107" s="37" t="s">
        <v>442</v>
      </c>
      <c r="AN107" s="37" t="s">
        <v>443</v>
      </c>
      <c r="AO107" s="37" t="s">
        <v>442</v>
      </c>
      <c r="AP107" s="37" t="s">
        <v>441</v>
      </c>
      <c r="AQ107" s="95" t="s">
        <v>443</v>
      </c>
      <c r="AR107" s="94" t="s">
        <v>443</v>
      </c>
      <c r="AS107" s="94" t="s">
        <v>443</v>
      </c>
      <c r="AT107" s="94" t="s">
        <v>441</v>
      </c>
      <c r="AU107" s="94" t="s">
        <v>441</v>
      </c>
      <c r="AV107" s="96" t="s">
        <v>442</v>
      </c>
      <c r="AW107" s="36"/>
      <c r="AX107" s="111"/>
      <c r="AY107" s="145" t="b">
        <v>0</v>
      </c>
      <c r="AZ107" s="139" t="b">
        <v>0</v>
      </c>
      <c r="BA107" s="137" t="b">
        <v>0</v>
      </c>
      <c r="BB107" s="141" t="s">
        <v>433</v>
      </c>
      <c r="BC107" s="147" t="b">
        <v>1</v>
      </c>
      <c r="BD107" s="72">
        <f t="shared" si="77"/>
        <v>2</v>
      </c>
      <c r="BE107" s="72">
        <f t="shared" si="78"/>
        <v>2</v>
      </c>
      <c r="BF107" s="72">
        <f t="shared" si="79"/>
        <v>0</v>
      </c>
      <c r="BG107" s="72">
        <f t="shared" si="80"/>
        <v>0</v>
      </c>
      <c r="BH107" s="72">
        <f t="shared" si="81"/>
        <v>0</v>
      </c>
      <c r="BI107" s="72">
        <f t="shared" si="82"/>
        <v>0</v>
      </c>
      <c r="BJ107" s="70">
        <f t="shared" si="83"/>
        <v>4</v>
      </c>
      <c r="BK107" s="70">
        <f t="shared" si="84"/>
        <v>4</v>
      </c>
      <c r="BL107" s="70">
        <f t="shared" si="85"/>
        <v>0</v>
      </c>
      <c r="BM107" s="70">
        <f t="shared" ca="1" si="86"/>
        <v>0</v>
      </c>
      <c r="BN107" s="70">
        <f t="shared" si="87"/>
        <v>1</v>
      </c>
      <c r="BO107" s="70">
        <f t="shared" si="88"/>
        <v>1</v>
      </c>
      <c r="BP107" s="70">
        <f t="shared" si="89"/>
        <v>1</v>
      </c>
      <c r="BQ107" s="70">
        <f t="shared" si="90"/>
        <v>1</v>
      </c>
      <c r="BR107" s="70">
        <f ca="1">IF(Thresholds!$C$8="Minimum",IF(OFFSET(BC107,0,$BR$1)&gt;=Thresholds!$D$8,1,0),IF(Thresholds!$C$8="Maximum",IF(OFFSET(BC107,0,$BR$1)&lt;=Thresholds!$D$8,1,0),1))</f>
        <v>0</v>
      </c>
      <c r="BS107" s="70">
        <f t="shared" si="91"/>
        <v>1</v>
      </c>
      <c r="BT107" s="70">
        <f t="shared" si="92"/>
        <v>1</v>
      </c>
      <c r="BU107" s="70">
        <f t="shared" si="93"/>
        <v>1</v>
      </c>
      <c r="BV107" s="70">
        <f t="shared" si="94"/>
        <v>1</v>
      </c>
      <c r="BW107" s="70">
        <f t="shared" si="95"/>
        <v>1</v>
      </c>
      <c r="BX107" s="70">
        <f t="shared" si="96"/>
        <v>1</v>
      </c>
    </row>
    <row r="108" spans="1:114" ht="29.1" customHeight="1">
      <c r="A108" s="170" t="b">
        <v>1</v>
      </c>
      <c r="B108" s="16"/>
      <c r="C108" s="180" t="str" cm="1">
        <f t="array" aca="1" ref="C108" ca="1">_xlfn.CONCAT(R108,IF(_xlfn.NUMBERVALUE(_xlfn.TEXTJOIN("",TRUE,IF(ISNUMBER(--MID(D108,ROW(INDIRECT("1:"&amp;LEN(D108))),1)),MID(D108,ROW(INDIRECT("1:"&amp;LEN(D108))),1),"")))&gt;=10,_xlfn.TEXTJOIN("",TRUE,IF(ISNUMBER(--MID(D108,ROW(INDIRECT("1:"&amp;LEN(D108))),1)),MID(D108,ROW(INDIRECT("1:"&amp;LEN(D108))),1),"")),_xlfn.CONCAT("0",_xlfn.TEXTJOIN("",TRUE,IF(ISNUMBER(--MID(D108,ROW(INDIRECT("1:"&amp;LEN(D108))),1)),MID(D108,ROW(INDIRECT("1:"&amp;LEN(D108))),1),"")))))</f>
        <v>Cotswold: Kemble09</v>
      </c>
      <c r="D108" s="229" t="s">
        <v>273</v>
      </c>
      <c r="E108" s="230" t="s">
        <v>274</v>
      </c>
      <c r="F108" s="230" t="s">
        <v>44</v>
      </c>
      <c r="G108" s="230" t="s">
        <v>557</v>
      </c>
      <c r="H108" s="230" t="s">
        <v>495</v>
      </c>
      <c r="I108" s="230" t="s">
        <v>433</v>
      </c>
      <c r="J108" s="230"/>
      <c r="K108" s="230" t="s">
        <v>453</v>
      </c>
      <c r="L108" s="232" t="s">
        <v>435</v>
      </c>
      <c r="M108" s="233" t="s">
        <v>448</v>
      </c>
      <c r="N108" s="233" t="s">
        <v>558</v>
      </c>
      <c r="O108" s="233" t="s">
        <v>458</v>
      </c>
      <c r="P108" s="233" t="s">
        <v>123</v>
      </c>
      <c r="Q108" s="233" t="s">
        <v>450</v>
      </c>
      <c r="R108" s="234" t="s">
        <v>548</v>
      </c>
      <c r="S108" s="44"/>
      <c r="T108" s="44"/>
      <c r="U108" s="46"/>
      <c r="V108" s="44"/>
      <c r="W108" s="39" t="b">
        <v>0</v>
      </c>
      <c r="X108" s="39" t="b">
        <v>0</v>
      </c>
      <c r="Y108" s="39" t="b">
        <v>0</v>
      </c>
      <c r="Z108" s="31"/>
      <c r="AA108" s="32"/>
      <c r="AB108" s="32"/>
      <c r="AC108" s="32"/>
      <c r="AD108" s="32"/>
      <c r="AE108" s="31"/>
      <c r="AF108" s="33"/>
      <c r="AG108" s="33"/>
      <c r="AH108" s="33"/>
      <c r="AI108" s="33"/>
      <c r="AJ108" s="177">
        <v>150000</v>
      </c>
      <c r="AK108" s="172" t="s">
        <v>64</v>
      </c>
      <c r="AL108" s="31" t="s">
        <v>443</v>
      </c>
      <c r="AM108" s="37" t="s">
        <v>442</v>
      </c>
      <c r="AN108" s="37" t="s">
        <v>443</v>
      </c>
      <c r="AO108" s="37" t="s">
        <v>442</v>
      </c>
      <c r="AP108" s="37" t="s">
        <v>441</v>
      </c>
      <c r="AQ108" s="95" t="s">
        <v>443</v>
      </c>
      <c r="AR108" s="94" t="s">
        <v>443</v>
      </c>
      <c r="AS108" s="94" t="s">
        <v>443</v>
      </c>
      <c r="AT108" s="94" t="s">
        <v>441</v>
      </c>
      <c r="AU108" s="94" t="s">
        <v>441</v>
      </c>
      <c r="AV108" s="96" t="s">
        <v>442</v>
      </c>
      <c r="AW108" s="36"/>
      <c r="AX108" s="111"/>
      <c r="AY108" s="145" t="b">
        <v>0</v>
      </c>
      <c r="AZ108" s="139" t="b">
        <v>0</v>
      </c>
      <c r="BA108" s="137" t="b">
        <v>0</v>
      </c>
      <c r="BB108" s="141" t="s">
        <v>433</v>
      </c>
      <c r="BC108" s="147" t="b">
        <v>1</v>
      </c>
      <c r="BD108" s="72">
        <f t="shared" si="77"/>
        <v>2</v>
      </c>
      <c r="BE108" s="72">
        <f t="shared" si="78"/>
        <v>2</v>
      </c>
      <c r="BF108" s="72">
        <f t="shared" si="79"/>
        <v>0</v>
      </c>
      <c r="BG108" s="72">
        <f t="shared" si="80"/>
        <v>0</v>
      </c>
      <c r="BH108" s="72">
        <f t="shared" si="81"/>
        <v>0</v>
      </c>
      <c r="BI108" s="72">
        <f t="shared" si="82"/>
        <v>0</v>
      </c>
      <c r="BJ108" s="70">
        <f t="shared" si="83"/>
        <v>4</v>
      </c>
      <c r="BK108" s="70">
        <f t="shared" si="84"/>
        <v>4</v>
      </c>
      <c r="BL108" s="70">
        <f t="shared" si="85"/>
        <v>0</v>
      </c>
      <c r="BM108" s="70">
        <f t="shared" ca="1" si="86"/>
        <v>0</v>
      </c>
      <c r="BN108" s="70">
        <f t="shared" si="87"/>
        <v>1</v>
      </c>
      <c r="BO108" s="70">
        <f t="shared" si="88"/>
        <v>1</v>
      </c>
      <c r="BP108" s="70">
        <f t="shared" si="89"/>
        <v>1</v>
      </c>
      <c r="BQ108" s="70">
        <f t="shared" si="90"/>
        <v>1</v>
      </c>
      <c r="BR108" s="70">
        <f ca="1">IF(Thresholds!$C$8="Minimum",IF(OFFSET(BC108,0,$BR$1)&gt;=Thresholds!$D$8,1,0),IF(Thresholds!$C$8="Maximum",IF(OFFSET(BC108,0,$BR$1)&lt;=Thresholds!$D$8,1,0),1))</f>
        <v>0</v>
      </c>
      <c r="BS108" s="70">
        <f t="shared" si="91"/>
        <v>1</v>
      </c>
      <c r="BT108" s="70">
        <f t="shared" si="92"/>
        <v>1</v>
      </c>
      <c r="BU108" s="70">
        <f t="shared" si="93"/>
        <v>1</v>
      </c>
      <c r="BV108" s="70">
        <f t="shared" si="94"/>
        <v>1</v>
      </c>
      <c r="BW108" s="70">
        <f t="shared" si="95"/>
        <v>1</v>
      </c>
      <c r="BX108" s="70">
        <f t="shared" si="96"/>
        <v>1</v>
      </c>
    </row>
    <row r="109" spans="1:114" ht="29.1" hidden="1" customHeight="1">
      <c r="A109" s="170" t="b">
        <v>0</v>
      </c>
      <c r="B109" s="16"/>
      <c r="C109" s="180" t="str" cm="1">
        <f t="array" aca="1" ref="C109" ca="1">_xlfn.CONCAT(R109,IF(_xlfn.NUMBERVALUE(_xlfn.TEXTJOIN("",TRUE,IF(ISNUMBER(--MID(D109,ROW(INDIRECT("1:"&amp;LEN(D109))),1)),MID(D109,ROW(INDIRECT("1:"&amp;LEN(D109))),1),"")))&gt;=10,_xlfn.TEXTJOIN("",TRUE,IF(ISNUMBER(--MID(D109,ROW(INDIRECT("1:"&amp;LEN(D109))),1)),MID(D109,ROW(INDIRECT("1:"&amp;LEN(D109))),1),"")),_xlfn.CONCAT("0",_xlfn.TEXTJOIN("",TRUE,IF(ISNUMBER(--MID(D109,ROW(INDIRECT("1:"&amp;LEN(D109))),1)),MID(D109,ROW(INDIRECT("1:"&amp;LEN(D109))),1),"")))))</f>
        <v>Cotswold: Kemble09</v>
      </c>
      <c r="D109" s="58" t="s">
        <v>622</v>
      </c>
      <c r="E109" s="107" t="s">
        <v>623</v>
      </c>
      <c r="F109" s="106" t="s">
        <v>15</v>
      </c>
      <c r="G109" s="107" t="s">
        <v>624</v>
      </c>
      <c r="H109" s="107" t="s">
        <v>625</v>
      </c>
      <c r="I109" s="106" t="s">
        <v>433</v>
      </c>
      <c r="J109" s="106"/>
      <c r="K109" s="106" t="s">
        <v>434</v>
      </c>
      <c r="L109" s="53" t="s">
        <v>553</v>
      </c>
      <c r="M109" s="43" t="s">
        <v>436</v>
      </c>
      <c r="N109" s="43" t="s">
        <v>437</v>
      </c>
      <c r="O109" s="43" t="s">
        <v>438</v>
      </c>
      <c r="P109" s="43" t="s">
        <v>465</v>
      </c>
      <c r="Q109" s="43" t="s">
        <v>621</v>
      </c>
      <c r="R109" s="43" t="s">
        <v>548</v>
      </c>
      <c r="S109" s="44"/>
      <c r="T109" s="44"/>
      <c r="U109" s="46"/>
      <c r="V109" s="44"/>
      <c r="W109" s="39" t="b">
        <v>0</v>
      </c>
      <c r="X109" s="39" t="b">
        <v>0</v>
      </c>
      <c r="Y109" s="39" t="b">
        <v>0</v>
      </c>
      <c r="Z109" s="31"/>
      <c r="AA109" s="32"/>
      <c r="AB109" s="32"/>
      <c r="AC109" s="32"/>
      <c r="AD109" s="32"/>
      <c r="AE109" s="31"/>
      <c r="AF109" s="33"/>
      <c r="AG109" s="33"/>
      <c r="AH109" s="33"/>
      <c r="AI109" s="33"/>
      <c r="AJ109" s="177"/>
      <c r="AK109" s="172" t="s">
        <v>99</v>
      </c>
      <c r="AL109" s="26" t="s">
        <v>441</v>
      </c>
      <c r="AM109" s="29" t="s">
        <v>443</v>
      </c>
      <c r="AN109" s="29" t="s">
        <v>443</v>
      </c>
      <c r="AO109" s="29" t="s">
        <v>443</v>
      </c>
      <c r="AP109" s="29" t="s">
        <v>442</v>
      </c>
      <c r="AQ109" s="95" t="s">
        <v>443</v>
      </c>
      <c r="AR109" s="94" t="s">
        <v>444</v>
      </c>
      <c r="AS109" s="94" t="s">
        <v>444</v>
      </c>
      <c r="AT109" s="94" t="s">
        <v>566</v>
      </c>
      <c r="AU109" s="94" t="s">
        <v>566</v>
      </c>
      <c r="AV109" s="94" t="s">
        <v>443</v>
      </c>
      <c r="AW109" s="36"/>
      <c r="AX109" s="111"/>
      <c r="AY109" s="145" t="b">
        <v>0</v>
      </c>
      <c r="AZ109" s="139" t="b">
        <v>0</v>
      </c>
      <c r="BA109" s="137" t="b">
        <v>1</v>
      </c>
      <c r="BB109" s="142" t="s">
        <v>437</v>
      </c>
      <c r="BC109" s="147" t="b">
        <v>1</v>
      </c>
      <c r="BD109" s="72">
        <f t="shared" si="77"/>
        <v>0</v>
      </c>
      <c r="BE109" s="72">
        <f t="shared" si="78"/>
        <v>3</v>
      </c>
      <c r="BF109" s="72">
        <f t="shared" si="79"/>
        <v>1</v>
      </c>
      <c r="BG109" s="72">
        <f t="shared" si="80"/>
        <v>0</v>
      </c>
      <c r="BH109" s="72">
        <f t="shared" si="81"/>
        <v>0</v>
      </c>
      <c r="BI109" s="72">
        <f t="shared" si="82"/>
        <v>0</v>
      </c>
      <c r="BJ109" s="70">
        <f t="shared" si="83"/>
        <v>3</v>
      </c>
      <c r="BK109" s="70">
        <f t="shared" si="84"/>
        <v>4</v>
      </c>
      <c r="BL109" s="70">
        <f t="shared" si="85"/>
        <v>0</v>
      </c>
      <c r="BM109" s="70">
        <f t="shared" ca="1" si="86"/>
        <v>0</v>
      </c>
      <c r="BN109" s="70">
        <f t="shared" si="87"/>
        <v>1</v>
      </c>
      <c r="BO109" s="70">
        <f t="shared" si="88"/>
        <v>1</v>
      </c>
      <c r="BP109" s="70">
        <f t="shared" si="89"/>
        <v>1</v>
      </c>
      <c r="BQ109" s="70">
        <f t="shared" si="90"/>
        <v>1</v>
      </c>
      <c r="BR109" s="70">
        <f ca="1">IF(Thresholds!$C$8="Minimum",IF(OFFSET(BC109,0,$BR$1)&gt;=Thresholds!$D$8,1,0),IF(Thresholds!$C$8="Maximum",IF(OFFSET(BC109,0,$BR$1)&lt;=Thresholds!$D$8,1,0),1))</f>
        <v>0</v>
      </c>
      <c r="BS109" s="70">
        <f t="shared" si="91"/>
        <v>1</v>
      </c>
      <c r="BT109" s="70">
        <f t="shared" si="92"/>
        <v>0</v>
      </c>
      <c r="BU109" s="70">
        <f t="shared" si="93"/>
        <v>0</v>
      </c>
      <c r="BV109" s="70">
        <f t="shared" si="94"/>
        <v>0</v>
      </c>
      <c r="BW109" s="70">
        <f t="shared" si="95"/>
        <v>0</v>
      </c>
      <c r="BX109" s="70">
        <f t="shared" si="96"/>
        <v>1</v>
      </c>
    </row>
    <row r="110" spans="1:114" ht="29.1" customHeight="1">
      <c r="A110" s="170" t="b">
        <v>1</v>
      </c>
      <c r="B110" s="17"/>
      <c r="C110" s="180" t="str" cm="1">
        <f t="array" aca="1" ref="C110" ca="1">_xlfn.CONCAT(R110,IF(_xlfn.NUMBERVALUE(_xlfn.TEXTJOIN("",TRUE,IF(ISNUMBER(--MID(D110,ROW(INDIRECT("1:"&amp;LEN(D110))),1)),MID(D110,ROW(INDIRECT("1:"&amp;LEN(D110))),1),"")))&gt;=10,_xlfn.TEXTJOIN("",TRUE,IF(ISNUMBER(--MID(D110,ROW(INDIRECT("1:"&amp;LEN(D110))),1)),MID(D110,ROW(INDIRECT("1:"&amp;LEN(D110))),1),"")),_xlfn.CONCAT("0",_xlfn.TEXTJOIN("",TRUE,IF(ISNUMBER(--MID(D110,ROW(INDIRECT("1:"&amp;LEN(D110))),1)),MID(D110,ROW(INDIRECT("1:"&amp;LEN(D110))),1),"")))))</f>
        <v>Cotswold: Kemble10</v>
      </c>
      <c r="D110" s="229" t="s">
        <v>284</v>
      </c>
      <c r="E110" s="231" t="s">
        <v>285</v>
      </c>
      <c r="F110" s="231" t="s">
        <v>261</v>
      </c>
      <c r="G110" s="231" t="s">
        <v>286</v>
      </c>
      <c r="H110" s="231" t="s">
        <v>559</v>
      </c>
      <c r="I110" s="231" t="s">
        <v>433</v>
      </c>
      <c r="J110" s="231"/>
      <c r="K110" s="231" t="s">
        <v>434</v>
      </c>
      <c r="L110" s="236" t="s">
        <v>435</v>
      </c>
      <c r="M110" s="234" t="s">
        <v>436</v>
      </c>
      <c r="N110" s="234" t="s">
        <v>560</v>
      </c>
      <c r="O110" s="234" t="s">
        <v>438</v>
      </c>
      <c r="P110" s="234" t="s">
        <v>465</v>
      </c>
      <c r="Q110" s="234" t="s">
        <v>469</v>
      </c>
      <c r="R110" s="234" t="s">
        <v>548</v>
      </c>
      <c r="S110" s="43"/>
      <c r="T110" s="43"/>
      <c r="U110" s="45"/>
      <c r="V110" s="43"/>
      <c r="W110" s="38" t="b">
        <v>0</v>
      </c>
      <c r="X110" s="38" t="b">
        <v>0</v>
      </c>
      <c r="Y110" s="38" t="b">
        <v>0</v>
      </c>
      <c r="Z110" s="26"/>
      <c r="AA110" s="27"/>
      <c r="AB110" s="27"/>
      <c r="AC110" s="27"/>
      <c r="AD110" s="27"/>
      <c r="AE110" s="26"/>
      <c r="AF110" s="28"/>
      <c r="AG110" s="28"/>
      <c r="AH110" s="28"/>
      <c r="AI110" s="28"/>
      <c r="AJ110" s="178">
        <v>2000000</v>
      </c>
      <c r="AK110" s="173" t="s">
        <v>17</v>
      </c>
      <c r="AL110" s="26" t="s">
        <v>441</v>
      </c>
      <c r="AM110" s="29" t="s">
        <v>442</v>
      </c>
      <c r="AN110" s="29" t="s">
        <v>443</v>
      </c>
      <c r="AO110" s="29" t="s">
        <v>441</v>
      </c>
      <c r="AP110" s="29" t="s">
        <v>441</v>
      </c>
      <c r="AQ110" s="95" t="s">
        <v>442</v>
      </c>
      <c r="AR110" s="94" t="s">
        <v>443</v>
      </c>
      <c r="AS110" s="94" t="s">
        <v>443</v>
      </c>
      <c r="AT110" s="94" t="s">
        <v>441</v>
      </c>
      <c r="AU110" s="94" t="s">
        <v>441</v>
      </c>
      <c r="AV110" s="94" t="s">
        <v>443</v>
      </c>
      <c r="AW110" s="30"/>
      <c r="AX110" s="112"/>
      <c r="AY110" s="144" t="b">
        <v>0</v>
      </c>
      <c r="AZ110" s="139" t="b">
        <v>0</v>
      </c>
      <c r="BA110" s="137" t="b">
        <v>1</v>
      </c>
      <c r="BB110" s="142" t="s">
        <v>437</v>
      </c>
      <c r="BC110" s="147" t="b">
        <v>0</v>
      </c>
      <c r="BD110" s="72">
        <f t="shared" si="77"/>
        <v>1</v>
      </c>
      <c r="BE110" s="72">
        <f t="shared" si="78"/>
        <v>1</v>
      </c>
      <c r="BF110" s="72">
        <f t="shared" si="79"/>
        <v>2</v>
      </c>
      <c r="BG110" s="72">
        <f t="shared" si="80"/>
        <v>0</v>
      </c>
      <c r="BH110" s="72">
        <f t="shared" si="81"/>
        <v>0</v>
      </c>
      <c r="BI110" s="72">
        <f t="shared" si="82"/>
        <v>0</v>
      </c>
      <c r="BJ110" s="70">
        <f t="shared" si="83"/>
        <v>2</v>
      </c>
      <c r="BK110" s="70">
        <f t="shared" si="84"/>
        <v>4</v>
      </c>
      <c r="BL110" s="70">
        <f t="shared" si="85"/>
        <v>0</v>
      </c>
      <c r="BM110" s="70">
        <f t="shared" ca="1" si="86"/>
        <v>1</v>
      </c>
      <c r="BN110" s="70">
        <f t="shared" si="87"/>
        <v>1</v>
      </c>
      <c r="BO110" s="70">
        <f t="shared" si="88"/>
        <v>1</v>
      </c>
      <c r="BP110" s="70">
        <f t="shared" si="89"/>
        <v>1</v>
      </c>
      <c r="BQ110" s="70">
        <f t="shared" si="90"/>
        <v>1</v>
      </c>
      <c r="BR110" s="70">
        <f ca="1">IF(Thresholds!$C$8="Minimum",IF(OFFSET(BC110,0,$BR$1)&gt;=Thresholds!$D$8,1,0),IF(Thresholds!$C$8="Maximum",IF(OFFSET(BC110,0,$BR$1)&lt;=Thresholds!$D$8,1,0),1))</f>
        <v>1</v>
      </c>
      <c r="BS110" s="70">
        <f t="shared" si="91"/>
        <v>1</v>
      </c>
      <c r="BT110" s="70">
        <f t="shared" si="92"/>
        <v>1</v>
      </c>
      <c r="BU110" s="70">
        <f t="shared" si="93"/>
        <v>1</v>
      </c>
      <c r="BV110" s="70">
        <f t="shared" si="94"/>
        <v>1</v>
      </c>
      <c r="BW110" s="70">
        <f t="shared" si="95"/>
        <v>1</v>
      </c>
      <c r="BX110" s="70">
        <f t="shared" si="96"/>
        <v>1</v>
      </c>
    </row>
    <row r="111" spans="1:114" ht="29.1" customHeight="1">
      <c r="A111" s="170" t="b">
        <v>1</v>
      </c>
      <c r="B111" s="16"/>
      <c r="C111" s="180" t="str" cm="1">
        <f t="array" aca="1" ref="C111" ca="1">_xlfn.CONCAT(R111,IF(_xlfn.NUMBERVALUE(_xlfn.TEXTJOIN("",TRUE,IF(ISNUMBER(--MID(D111,ROW(INDIRECT("1:"&amp;LEN(D111))),1)),MID(D111,ROW(INDIRECT("1:"&amp;LEN(D111))),1),"")))&gt;=10,_xlfn.TEXTJOIN("",TRUE,IF(ISNUMBER(--MID(D111,ROW(INDIRECT("1:"&amp;LEN(D111))),1)),MID(D111,ROW(INDIRECT("1:"&amp;LEN(D111))),1),"")),_xlfn.CONCAT("0",_xlfn.TEXTJOIN("",TRUE,IF(ISNUMBER(--MID(D111,ROW(INDIRECT("1:"&amp;LEN(D111))),1)),MID(D111,ROW(INDIRECT("1:"&amp;LEN(D111))),1),"")))))</f>
        <v>Cotswold: Kemble11</v>
      </c>
      <c r="D111" s="229" t="s">
        <v>561</v>
      </c>
      <c r="E111" s="230" t="s">
        <v>562</v>
      </c>
      <c r="F111" s="231" t="s">
        <v>261</v>
      </c>
      <c r="G111" s="231" t="s">
        <v>563</v>
      </c>
      <c r="H111" s="231" t="s">
        <v>564</v>
      </c>
      <c r="I111" s="231" t="s">
        <v>433</v>
      </c>
      <c r="J111" s="231"/>
      <c r="K111" s="231" t="s">
        <v>434</v>
      </c>
      <c r="L111" s="236" t="s">
        <v>447</v>
      </c>
      <c r="M111" s="234" t="s">
        <v>448</v>
      </c>
      <c r="N111" s="234"/>
      <c r="O111" s="234" t="s">
        <v>438</v>
      </c>
      <c r="P111" s="234" t="s">
        <v>465</v>
      </c>
      <c r="Q111" s="234" t="s">
        <v>565</v>
      </c>
      <c r="R111" s="234" t="s">
        <v>548</v>
      </c>
      <c r="S111" s="44"/>
      <c r="T111" s="44"/>
      <c r="U111" s="46"/>
      <c r="V111" s="44"/>
      <c r="W111" s="39" t="b">
        <v>0</v>
      </c>
      <c r="X111" s="39" t="b">
        <v>0</v>
      </c>
      <c r="Y111" s="39" t="b">
        <v>0</v>
      </c>
      <c r="Z111" s="31"/>
      <c r="AA111" s="32"/>
      <c r="AB111" s="32"/>
      <c r="AC111" s="32"/>
      <c r="AD111" s="32"/>
      <c r="AE111" s="31"/>
      <c r="AF111" s="33"/>
      <c r="AG111" s="33"/>
      <c r="AH111" s="33"/>
      <c r="AI111" s="33"/>
      <c r="AJ111" s="177"/>
      <c r="AK111" s="172"/>
      <c r="AL111" s="31" t="s">
        <v>444</v>
      </c>
      <c r="AM111" s="37" t="s">
        <v>566</v>
      </c>
      <c r="AN111" s="37" t="s">
        <v>566</v>
      </c>
      <c r="AO111" s="37" t="s">
        <v>441</v>
      </c>
      <c r="AP111" s="37" t="s">
        <v>444</v>
      </c>
      <c r="AQ111" s="95" t="s">
        <v>441</v>
      </c>
      <c r="AR111" s="94" t="s">
        <v>441</v>
      </c>
      <c r="AS111" s="94" t="s">
        <v>443</v>
      </c>
      <c r="AT111" s="94" t="s">
        <v>444</v>
      </c>
      <c r="AU111" s="94" t="s">
        <v>441</v>
      </c>
      <c r="AV111" s="94" t="s">
        <v>441</v>
      </c>
      <c r="AW111" s="36"/>
      <c r="AX111" s="111"/>
      <c r="AY111" s="145" t="b">
        <v>0</v>
      </c>
      <c r="AZ111" s="139" t="b">
        <v>0</v>
      </c>
      <c r="BA111" s="137" t="b">
        <v>0</v>
      </c>
      <c r="BB111" s="141" t="s">
        <v>433</v>
      </c>
      <c r="BC111" s="147" t="b">
        <v>1</v>
      </c>
      <c r="BD111" s="72">
        <f t="shared" si="77"/>
        <v>0</v>
      </c>
      <c r="BE111" s="72">
        <f t="shared" si="78"/>
        <v>0</v>
      </c>
      <c r="BF111" s="72">
        <f t="shared" si="79"/>
        <v>1</v>
      </c>
      <c r="BG111" s="72">
        <f t="shared" si="80"/>
        <v>1</v>
      </c>
      <c r="BH111" s="72">
        <f t="shared" si="81"/>
        <v>2</v>
      </c>
      <c r="BI111" s="72">
        <f t="shared" si="82"/>
        <v>0</v>
      </c>
      <c r="BJ111" s="70">
        <f t="shared" si="83"/>
        <v>0</v>
      </c>
      <c r="BK111" s="70">
        <f t="shared" si="84"/>
        <v>1</v>
      </c>
      <c r="BL111" s="70">
        <f t="shared" si="85"/>
        <v>3</v>
      </c>
      <c r="BM111" s="70">
        <f t="shared" ca="1" si="86"/>
        <v>0</v>
      </c>
      <c r="BN111" s="70">
        <f t="shared" si="87"/>
        <v>1</v>
      </c>
      <c r="BO111" s="70">
        <f t="shared" si="88"/>
        <v>1</v>
      </c>
      <c r="BP111" s="70">
        <f t="shared" si="89"/>
        <v>1</v>
      </c>
      <c r="BQ111" s="70">
        <f t="shared" si="90"/>
        <v>1</v>
      </c>
      <c r="BR111" s="70">
        <f ca="1">IF(Thresholds!$C$8="Minimum",IF(OFFSET(BC111,0,$BR$1)&gt;=Thresholds!$D$8,1,0),IF(Thresholds!$C$8="Maximum",IF(OFFSET(BC111,0,$BR$1)&lt;=Thresholds!$D$8,1,0),1))</f>
        <v>0</v>
      </c>
      <c r="BS111" s="70">
        <f t="shared" si="91"/>
        <v>1</v>
      </c>
      <c r="BT111" s="70">
        <f t="shared" si="92"/>
        <v>1</v>
      </c>
      <c r="BU111" s="70">
        <f t="shared" si="93"/>
        <v>1</v>
      </c>
      <c r="BV111" s="70">
        <f t="shared" si="94"/>
        <v>0</v>
      </c>
      <c r="BW111" s="70">
        <f t="shared" si="95"/>
        <v>1</v>
      </c>
      <c r="BX111" s="70">
        <f t="shared" si="96"/>
        <v>1</v>
      </c>
    </row>
    <row r="112" spans="1:114" ht="29.1" customHeight="1">
      <c r="A112" s="170" t="b">
        <v>1</v>
      </c>
      <c r="B112" s="17"/>
      <c r="C112" s="180" t="str" cm="1">
        <f t="array" aca="1" ref="C112" ca="1">_xlfn.CONCAT(R112,IF(_xlfn.NUMBERVALUE(_xlfn.TEXTJOIN("",TRUE,IF(ISNUMBER(--MID(D112,ROW(INDIRECT("1:"&amp;LEN(D112))),1)),MID(D112,ROW(INDIRECT("1:"&amp;LEN(D112))),1),"")))&gt;=10,_xlfn.TEXTJOIN("",TRUE,IF(ISNUMBER(--MID(D112,ROW(INDIRECT("1:"&amp;LEN(D112))),1)),MID(D112,ROW(INDIRECT("1:"&amp;LEN(D112))),1),"")),_xlfn.CONCAT("0",_xlfn.TEXTJOIN("",TRUE,IF(ISNUMBER(--MID(D112,ROW(INDIRECT("1:"&amp;LEN(D112))),1)),MID(D112,ROW(INDIRECT("1:"&amp;LEN(D112))),1),"")))))</f>
        <v>Cotswold: Kemble12</v>
      </c>
      <c r="D112" s="229" t="s">
        <v>287</v>
      </c>
      <c r="E112" s="231" t="s">
        <v>288</v>
      </c>
      <c r="F112" s="231" t="s">
        <v>15</v>
      </c>
      <c r="G112" s="230" t="s">
        <v>289</v>
      </c>
      <c r="H112" s="231" t="s">
        <v>567</v>
      </c>
      <c r="I112" s="230" t="s">
        <v>433</v>
      </c>
      <c r="J112" s="230"/>
      <c r="K112" s="231" t="s">
        <v>434</v>
      </c>
      <c r="L112" s="232" t="s">
        <v>464</v>
      </c>
      <c r="M112" s="233" t="s">
        <v>436</v>
      </c>
      <c r="N112" s="234" t="s">
        <v>437</v>
      </c>
      <c r="O112" s="234" t="s">
        <v>438</v>
      </c>
      <c r="P112" s="234" t="s">
        <v>465</v>
      </c>
      <c r="Q112" s="234" t="s">
        <v>466</v>
      </c>
      <c r="R112" s="234" t="s">
        <v>548</v>
      </c>
      <c r="S112" s="43"/>
      <c r="T112" s="43"/>
      <c r="U112" s="45"/>
      <c r="V112" s="43"/>
      <c r="W112" s="38" t="b">
        <v>0</v>
      </c>
      <c r="X112" s="38" t="b">
        <v>0</v>
      </c>
      <c r="Y112" s="38" t="b">
        <v>0</v>
      </c>
      <c r="Z112" s="26"/>
      <c r="AA112" s="27"/>
      <c r="AB112" s="27"/>
      <c r="AC112" s="27"/>
      <c r="AD112" s="27"/>
      <c r="AE112" s="26"/>
      <c r="AF112" s="28"/>
      <c r="AG112" s="28"/>
      <c r="AH112" s="28"/>
      <c r="AI112" s="28"/>
      <c r="AJ112" s="178">
        <v>400000</v>
      </c>
      <c r="AK112" s="173" t="s">
        <v>17</v>
      </c>
      <c r="AL112" s="26" t="s">
        <v>441</v>
      </c>
      <c r="AM112" s="29" t="s">
        <v>443</v>
      </c>
      <c r="AN112" s="29" t="s">
        <v>441</v>
      </c>
      <c r="AO112" s="29" t="s">
        <v>443</v>
      </c>
      <c r="AP112" s="29" t="s">
        <v>442</v>
      </c>
      <c r="AQ112" s="95" t="s">
        <v>442</v>
      </c>
      <c r="AR112" s="94" t="s">
        <v>442</v>
      </c>
      <c r="AS112" s="94" t="s">
        <v>442</v>
      </c>
      <c r="AT112" s="94" t="s">
        <v>441</v>
      </c>
      <c r="AU112" s="94" t="s">
        <v>443</v>
      </c>
      <c r="AV112" s="94" t="s">
        <v>442</v>
      </c>
      <c r="AW112" s="30"/>
      <c r="AX112" s="112"/>
      <c r="AY112" s="144" t="b">
        <v>0</v>
      </c>
      <c r="AZ112" s="139" t="b">
        <v>1</v>
      </c>
      <c r="BA112" s="137" t="b">
        <v>1</v>
      </c>
      <c r="BB112" s="142" t="s">
        <v>437</v>
      </c>
      <c r="BC112" s="147" t="b">
        <v>0</v>
      </c>
      <c r="BD112" s="72">
        <f t="shared" si="77"/>
        <v>0</v>
      </c>
      <c r="BE112" s="72">
        <f t="shared" si="78"/>
        <v>2</v>
      </c>
      <c r="BF112" s="72">
        <f t="shared" si="79"/>
        <v>2</v>
      </c>
      <c r="BG112" s="72">
        <f t="shared" si="80"/>
        <v>0</v>
      </c>
      <c r="BH112" s="72">
        <f t="shared" si="81"/>
        <v>0</v>
      </c>
      <c r="BI112" s="72">
        <f t="shared" si="82"/>
        <v>0</v>
      </c>
      <c r="BJ112" s="70">
        <f t="shared" si="83"/>
        <v>2</v>
      </c>
      <c r="BK112" s="70">
        <f t="shared" si="84"/>
        <v>4</v>
      </c>
      <c r="BL112" s="70">
        <f t="shared" si="85"/>
        <v>0</v>
      </c>
      <c r="BM112" s="70">
        <f t="shared" ca="1" si="86"/>
        <v>1</v>
      </c>
      <c r="BN112" s="70">
        <f t="shared" si="87"/>
        <v>1</v>
      </c>
      <c r="BO112" s="70">
        <f t="shared" si="88"/>
        <v>1</v>
      </c>
      <c r="BP112" s="70">
        <f t="shared" si="89"/>
        <v>1</v>
      </c>
      <c r="BQ112" s="70">
        <f t="shared" si="90"/>
        <v>1</v>
      </c>
      <c r="BR112" s="70">
        <f ca="1">IF(Thresholds!$C$8="Minimum",IF(OFFSET(BC112,0,$BR$1)&gt;=Thresholds!$D$8,1,0),IF(Thresholds!$C$8="Maximum",IF(OFFSET(BC112,0,$BR$1)&lt;=Thresholds!$D$8,1,0),1))</f>
        <v>1</v>
      </c>
      <c r="BS112" s="70">
        <f t="shared" si="91"/>
        <v>1</v>
      </c>
      <c r="BT112" s="70">
        <f t="shared" si="92"/>
        <v>1</v>
      </c>
      <c r="BU112" s="70">
        <f t="shared" si="93"/>
        <v>1</v>
      </c>
      <c r="BV112" s="70">
        <f t="shared" si="94"/>
        <v>1</v>
      </c>
      <c r="BW112" s="70">
        <f t="shared" si="95"/>
        <v>1</v>
      </c>
      <c r="BX112" s="70">
        <f t="shared" si="96"/>
        <v>1</v>
      </c>
    </row>
    <row r="113" spans="1:114" ht="29.1" customHeight="1">
      <c r="A113" s="170" t="b">
        <v>1</v>
      </c>
      <c r="B113" s="16"/>
      <c r="C113" s="180" t="str" cm="1">
        <f t="array" aca="1" ref="C113" ca="1">_xlfn.CONCAT(R113,IF(_xlfn.NUMBERVALUE(_xlfn.TEXTJOIN("",TRUE,IF(ISNUMBER(--MID(D113,ROW(INDIRECT("1:"&amp;LEN(D113))),1)),MID(D113,ROW(INDIRECT("1:"&amp;LEN(D113))),1),"")))&gt;=10,_xlfn.TEXTJOIN("",TRUE,IF(ISNUMBER(--MID(D113,ROW(INDIRECT("1:"&amp;LEN(D113))),1)),MID(D113,ROW(INDIRECT("1:"&amp;LEN(D113))),1),"")),_xlfn.CONCAT("0",_xlfn.TEXTJOIN("",TRUE,IF(ISNUMBER(--MID(D113,ROW(INDIRECT("1:"&amp;LEN(D113))),1)),MID(D113,ROW(INDIRECT("1:"&amp;LEN(D113))),1),"")))))</f>
        <v>Cotswold: Kemble13</v>
      </c>
      <c r="D113" s="229" t="s">
        <v>290</v>
      </c>
      <c r="E113" s="230" t="s">
        <v>104</v>
      </c>
      <c r="F113" s="230" t="s">
        <v>15</v>
      </c>
      <c r="G113" s="230" t="s">
        <v>291</v>
      </c>
      <c r="H113" s="230" t="s">
        <v>516</v>
      </c>
      <c r="I113" s="230" t="s">
        <v>455</v>
      </c>
      <c r="J113" s="230"/>
      <c r="K113" s="230" t="s">
        <v>434</v>
      </c>
      <c r="L113" s="232" t="s">
        <v>456</v>
      </c>
      <c r="M113" s="233" t="s">
        <v>478</v>
      </c>
      <c r="N113" s="233" t="s">
        <v>437</v>
      </c>
      <c r="O113" s="233"/>
      <c r="P113" s="233" t="s">
        <v>459</v>
      </c>
      <c r="Q113" s="233" t="s">
        <v>460</v>
      </c>
      <c r="R113" s="234" t="s">
        <v>548</v>
      </c>
      <c r="S113" s="44"/>
      <c r="T113" s="44"/>
      <c r="U113" s="46"/>
      <c r="V113" s="44"/>
      <c r="W113" s="39" t="b">
        <v>0</v>
      </c>
      <c r="X113" s="39" t="b">
        <v>0</v>
      </c>
      <c r="Y113" s="39" t="b">
        <v>0</v>
      </c>
      <c r="Z113" s="31"/>
      <c r="AA113" s="32"/>
      <c r="AB113" s="32"/>
      <c r="AC113" s="32"/>
      <c r="AD113" s="32"/>
      <c r="AE113" s="31"/>
      <c r="AF113" s="33"/>
      <c r="AG113" s="33"/>
      <c r="AH113" s="33"/>
      <c r="AI113" s="33"/>
      <c r="AJ113" s="177">
        <v>0</v>
      </c>
      <c r="AK113" s="172" t="s">
        <v>17</v>
      </c>
      <c r="AL113" s="31" t="s">
        <v>442</v>
      </c>
      <c r="AM113" s="37" t="s">
        <v>442</v>
      </c>
      <c r="AN113" s="37" t="s">
        <v>442</v>
      </c>
      <c r="AO113" s="37" t="s">
        <v>443</v>
      </c>
      <c r="AP113" s="37" t="s">
        <v>441</v>
      </c>
      <c r="AQ113" s="95" t="s">
        <v>442</v>
      </c>
      <c r="AR113" s="94" t="s">
        <v>442</v>
      </c>
      <c r="AS113" s="94" t="s">
        <v>442</v>
      </c>
      <c r="AT113" s="94" t="s">
        <v>442</v>
      </c>
      <c r="AU113" s="94" t="s">
        <v>442</v>
      </c>
      <c r="AV113" s="96" t="s">
        <v>442</v>
      </c>
      <c r="AW113" s="36"/>
      <c r="AX113" s="111"/>
      <c r="AY113" s="145" t="b">
        <v>1</v>
      </c>
      <c r="AZ113" s="139" t="b">
        <v>0</v>
      </c>
      <c r="BA113" s="137" t="b">
        <v>0</v>
      </c>
      <c r="BB113" s="142" t="s">
        <v>437</v>
      </c>
      <c r="BC113" s="147" t="b">
        <v>1</v>
      </c>
      <c r="BD113" s="72">
        <f t="shared" si="77"/>
        <v>3</v>
      </c>
      <c r="BE113" s="72">
        <f t="shared" si="78"/>
        <v>1</v>
      </c>
      <c r="BF113" s="72">
        <f t="shared" si="79"/>
        <v>0</v>
      </c>
      <c r="BG113" s="72">
        <f t="shared" si="80"/>
        <v>0</v>
      </c>
      <c r="BH113" s="72">
        <f t="shared" si="81"/>
        <v>0</v>
      </c>
      <c r="BI113" s="72">
        <f t="shared" si="82"/>
        <v>0</v>
      </c>
      <c r="BJ113" s="70">
        <f t="shared" si="83"/>
        <v>4</v>
      </c>
      <c r="BK113" s="70">
        <f t="shared" si="84"/>
        <v>4</v>
      </c>
      <c r="BL113" s="70">
        <f t="shared" si="85"/>
        <v>0</v>
      </c>
      <c r="BM113" s="70">
        <f t="shared" ca="1" si="86"/>
        <v>0</v>
      </c>
      <c r="BN113" s="70">
        <f t="shared" si="87"/>
        <v>1</v>
      </c>
      <c r="BO113" s="70">
        <f t="shared" si="88"/>
        <v>1</v>
      </c>
      <c r="BP113" s="70">
        <f t="shared" si="89"/>
        <v>1</v>
      </c>
      <c r="BQ113" s="70">
        <f t="shared" si="90"/>
        <v>1</v>
      </c>
      <c r="BR113" s="70">
        <f ca="1">IF(Thresholds!$C$8="Minimum",IF(OFFSET(BC113,0,$BR$1)&gt;=Thresholds!$D$8,1,0),IF(Thresholds!$C$8="Maximum",IF(OFFSET(BC113,0,$BR$1)&lt;=Thresholds!$D$8,1,0),1))</f>
        <v>0</v>
      </c>
      <c r="BS113" s="70">
        <f t="shared" si="91"/>
        <v>1</v>
      </c>
      <c r="BT113" s="70">
        <f t="shared" si="92"/>
        <v>1</v>
      </c>
      <c r="BU113" s="70">
        <f t="shared" si="93"/>
        <v>1</v>
      </c>
      <c r="BV113" s="70">
        <f t="shared" si="94"/>
        <v>1</v>
      </c>
      <c r="BW113" s="70">
        <f t="shared" si="95"/>
        <v>1</v>
      </c>
      <c r="BX113" s="70">
        <f t="shared" si="96"/>
        <v>1</v>
      </c>
    </row>
    <row r="114" spans="1:114" ht="29.1" customHeight="1">
      <c r="A114" s="170" t="b">
        <v>1</v>
      </c>
      <c r="B114" s="16"/>
      <c r="C114" s="180" t="str" cm="1">
        <f t="array" aca="1" ref="C114" ca="1">_xlfn.CONCAT(R114,IF(_xlfn.NUMBERVALUE(_xlfn.TEXTJOIN("",TRUE,IF(ISNUMBER(--MID(D114,ROW(INDIRECT("1:"&amp;LEN(D114))),1)),MID(D114,ROW(INDIRECT("1:"&amp;LEN(D114))),1),"")))&gt;=10,_xlfn.TEXTJOIN("",TRUE,IF(ISNUMBER(--MID(D114,ROW(INDIRECT("1:"&amp;LEN(D114))),1)),MID(D114,ROW(INDIRECT("1:"&amp;LEN(D114))),1),"")),_xlfn.CONCAT("0",_xlfn.TEXTJOIN("",TRUE,IF(ISNUMBER(--MID(D114,ROW(INDIRECT("1:"&amp;LEN(D114))),1)),MID(D114,ROW(INDIRECT("1:"&amp;LEN(D114))),1),"")))))</f>
        <v>Cotswold: Kemble14</v>
      </c>
      <c r="D114" s="229" t="s">
        <v>292</v>
      </c>
      <c r="E114" s="230" t="s">
        <v>293</v>
      </c>
      <c r="F114" s="230" t="s">
        <v>15</v>
      </c>
      <c r="G114" s="230" t="s">
        <v>294</v>
      </c>
      <c r="H114" s="230" t="s">
        <v>568</v>
      </c>
      <c r="I114" s="230" t="s">
        <v>433</v>
      </c>
      <c r="J114" s="230"/>
      <c r="K114" s="230" t="s">
        <v>453</v>
      </c>
      <c r="L114" s="232" t="s">
        <v>435</v>
      </c>
      <c r="M114" s="233" t="s">
        <v>448</v>
      </c>
      <c r="N114" s="233" t="s">
        <v>569</v>
      </c>
      <c r="O114" s="233"/>
      <c r="P114" s="233" t="s">
        <v>123</v>
      </c>
      <c r="Q114" s="233" t="s">
        <v>450</v>
      </c>
      <c r="R114" s="234" t="s">
        <v>548</v>
      </c>
      <c r="S114" s="44"/>
      <c r="T114" s="44"/>
      <c r="U114" s="46"/>
      <c r="V114" s="44"/>
      <c r="W114" s="39" t="b">
        <v>0</v>
      </c>
      <c r="X114" s="39" t="b">
        <v>0</v>
      </c>
      <c r="Y114" s="39" t="b">
        <v>0</v>
      </c>
      <c r="Z114" s="31"/>
      <c r="AA114" s="32"/>
      <c r="AB114" s="32"/>
      <c r="AC114" s="32"/>
      <c r="AD114" s="32"/>
      <c r="AE114" s="31"/>
      <c r="AF114" s="33"/>
      <c r="AG114" s="33"/>
      <c r="AH114" s="33"/>
      <c r="AI114" s="33"/>
      <c r="AJ114" s="177">
        <v>160000</v>
      </c>
      <c r="AK114" s="172" t="s">
        <v>17</v>
      </c>
      <c r="AL114" s="31" t="s">
        <v>443</v>
      </c>
      <c r="AM114" s="37" t="s">
        <v>443</v>
      </c>
      <c r="AN114" s="37" t="s">
        <v>443</v>
      </c>
      <c r="AO114" s="37" t="s">
        <v>442</v>
      </c>
      <c r="AP114" s="37" t="s">
        <v>443</v>
      </c>
      <c r="AQ114" s="95" t="s">
        <v>443</v>
      </c>
      <c r="AR114" s="94" t="s">
        <v>443</v>
      </c>
      <c r="AS114" s="94" t="s">
        <v>443</v>
      </c>
      <c r="AT114" s="94" t="s">
        <v>443</v>
      </c>
      <c r="AU114" s="94" t="s">
        <v>442</v>
      </c>
      <c r="AV114" s="96" t="s">
        <v>442</v>
      </c>
      <c r="AW114" s="36"/>
      <c r="AX114" s="111"/>
      <c r="AY114" s="145" t="b">
        <v>0</v>
      </c>
      <c r="AZ114" s="139" t="b">
        <v>0</v>
      </c>
      <c r="BA114" s="137" t="b">
        <v>1</v>
      </c>
      <c r="BB114" s="141" t="s">
        <v>433</v>
      </c>
      <c r="BC114" s="147" t="b">
        <v>1</v>
      </c>
      <c r="BD114" s="72">
        <f t="shared" si="77"/>
        <v>1</v>
      </c>
      <c r="BE114" s="72">
        <f t="shared" si="78"/>
        <v>3</v>
      </c>
      <c r="BF114" s="72">
        <f t="shared" si="79"/>
        <v>0</v>
      </c>
      <c r="BG114" s="72">
        <f t="shared" si="80"/>
        <v>0</v>
      </c>
      <c r="BH114" s="72">
        <f t="shared" si="81"/>
        <v>0</v>
      </c>
      <c r="BI114" s="72">
        <f t="shared" si="82"/>
        <v>0</v>
      </c>
      <c r="BJ114" s="70">
        <f t="shared" si="83"/>
        <v>4</v>
      </c>
      <c r="BK114" s="70">
        <f t="shared" si="84"/>
        <v>4</v>
      </c>
      <c r="BL114" s="70">
        <f t="shared" si="85"/>
        <v>0</v>
      </c>
      <c r="BM114" s="70">
        <f t="shared" ca="1" si="86"/>
        <v>0</v>
      </c>
      <c r="BN114" s="70">
        <f t="shared" si="87"/>
        <v>1</v>
      </c>
      <c r="BO114" s="70">
        <f t="shared" si="88"/>
        <v>1</v>
      </c>
      <c r="BP114" s="70">
        <f t="shared" si="89"/>
        <v>1</v>
      </c>
      <c r="BQ114" s="70">
        <f t="shared" si="90"/>
        <v>1</v>
      </c>
      <c r="BR114" s="70">
        <f ca="1">IF(Thresholds!$C$8="Minimum",IF(OFFSET(BC114,0,$BR$1)&gt;=Thresholds!$D$8,1,0),IF(Thresholds!$C$8="Maximum",IF(OFFSET(BC114,0,$BR$1)&lt;=Thresholds!$D$8,1,0),1))</f>
        <v>0</v>
      </c>
      <c r="BS114" s="70">
        <f t="shared" si="91"/>
        <v>1</v>
      </c>
      <c r="BT114" s="70">
        <f t="shared" si="92"/>
        <v>1</v>
      </c>
      <c r="BU114" s="70">
        <f t="shared" si="93"/>
        <v>1</v>
      </c>
      <c r="BV114" s="70">
        <f t="shared" si="94"/>
        <v>1</v>
      </c>
      <c r="BW114" s="70">
        <f t="shared" si="95"/>
        <v>1</v>
      </c>
      <c r="BX114" s="70">
        <f t="shared" si="96"/>
        <v>1</v>
      </c>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29.1" customHeight="1">
      <c r="A115" s="170" t="b">
        <v>1</v>
      </c>
      <c r="B115" s="16"/>
      <c r="C115" s="180" t="str" cm="1">
        <f t="array" aca="1" ref="C115" ca="1">_xlfn.CONCAT(R115,IF(_xlfn.NUMBERVALUE(_xlfn.TEXTJOIN("",TRUE,IF(ISNUMBER(--MID(D115,ROW(INDIRECT("1:"&amp;LEN(D115))),1)),MID(D115,ROW(INDIRECT("1:"&amp;LEN(D115))),1),"")))&gt;=10,_xlfn.TEXTJOIN("",TRUE,IF(ISNUMBER(--MID(D115,ROW(INDIRECT("1:"&amp;LEN(D115))),1)),MID(D115,ROW(INDIRECT("1:"&amp;LEN(D115))),1),"")),_xlfn.CONCAT("0",_xlfn.TEXTJOIN("",TRUE,IF(ISNUMBER(--MID(D115,ROW(INDIRECT("1:"&amp;LEN(D115))),1)),MID(D115,ROW(INDIRECT("1:"&amp;LEN(D115))),1),"")))))</f>
        <v>Cotswold: Kemble15</v>
      </c>
      <c r="D115" s="229" t="s">
        <v>295</v>
      </c>
      <c r="E115" s="230" t="s">
        <v>296</v>
      </c>
      <c r="F115" s="230" t="s">
        <v>15</v>
      </c>
      <c r="G115" s="230" t="s">
        <v>297</v>
      </c>
      <c r="H115" s="230" t="s">
        <v>570</v>
      </c>
      <c r="I115" s="230" t="s">
        <v>433</v>
      </c>
      <c r="J115" s="230"/>
      <c r="K115" s="230" t="s">
        <v>453</v>
      </c>
      <c r="L115" s="232" t="s">
        <v>435</v>
      </c>
      <c r="M115" s="233" t="s">
        <v>448</v>
      </c>
      <c r="N115" s="233" t="s">
        <v>571</v>
      </c>
      <c r="O115" s="233" t="s">
        <v>458</v>
      </c>
      <c r="P115" s="233" t="s">
        <v>123</v>
      </c>
      <c r="Q115" s="233" t="s">
        <v>450</v>
      </c>
      <c r="R115" s="234" t="s">
        <v>548</v>
      </c>
      <c r="S115" s="44"/>
      <c r="T115" s="44"/>
      <c r="U115" s="46"/>
      <c r="V115" s="44"/>
      <c r="W115" s="39" t="b">
        <v>0</v>
      </c>
      <c r="X115" s="39" t="b">
        <v>0</v>
      </c>
      <c r="Y115" s="39" t="b">
        <v>0</v>
      </c>
      <c r="Z115" s="31"/>
      <c r="AA115" s="32"/>
      <c r="AB115" s="32"/>
      <c r="AC115" s="32"/>
      <c r="AD115" s="32"/>
      <c r="AE115" s="31"/>
      <c r="AF115" s="33"/>
      <c r="AG115" s="33"/>
      <c r="AH115" s="33"/>
      <c r="AI115" s="33"/>
      <c r="AJ115" s="217">
        <v>1100000</v>
      </c>
      <c r="AK115" s="172" t="s">
        <v>64</v>
      </c>
      <c r="AL115" s="31" t="s">
        <v>443</v>
      </c>
      <c r="AM115" s="37" t="s">
        <v>442</v>
      </c>
      <c r="AN115" s="37" t="s">
        <v>443</v>
      </c>
      <c r="AO115" s="37" t="s">
        <v>442</v>
      </c>
      <c r="AP115" s="37" t="s">
        <v>441</v>
      </c>
      <c r="AQ115" s="95" t="s">
        <v>443</v>
      </c>
      <c r="AR115" s="94" t="s">
        <v>443</v>
      </c>
      <c r="AS115" s="94" t="s">
        <v>443</v>
      </c>
      <c r="AT115" s="94" t="s">
        <v>441</v>
      </c>
      <c r="AU115" s="94" t="s">
        <v>441</v>
      </c>
      <c r="AV115" s="96" t="s">
        <v>442</v>
      </c>
      <c r="AW115" s="36"/>
      <c r="AX115" s="111"/>
      <c r="AY115" s="145" t="b">
        <v>0</v>
      </c>
      <c r="AZ115" s="139" t="b">
        <v>0</v>
      </c>
      <c r="BA115" s="137" t="b">
        <v>1</v>
      </c>
      <c r="BB115" s="141" t="s">
        <v>433</v>
      </c>
      <c r="BC115" s="147" t="b">
        <v>1</v>
      </c>
      <c r="BD115" s="72">
        <f t="shared" si="77"/>
        <v>2</v>
      </c>
      <c r="BE115" s="72">
        <f t="shared" si="78"/>
        <v>2</v>
      </c>
      <c r="BF115" s="72">
        <f t="shared" si="79"/>
        <v>0</v>
      </c>
      <c r="BG115" s="72">
        <f t="shared" si="80"/>
        <v>0</v>
      </c>
      <c r="BH115" s="72">
        <f t="shared" si="81"/>
        <v>0</v>
      </c>
      <c r="BI115" s="72">
        <f t="shared" si="82"/>
        <v>0</v>
      </c>
      <c r="BJ115" s="70">
        <f t="shared" si="83"/>
        <v>4</v>
      </c>
      <c r="BK115" s="70">
        <f t="shared" si="84"/>
        <v>4</v>
      </c>
      <c r="BL115" s="70">
        <f t="shared" si="85"/>
        <v>0</v>
      </c>
      <c r="BM115" s="70">
        <f t="shared" ca="1" si="86"/>
        <v>0</v>
      </c>
      <c r="BN115" s="70">
        <f t="shared" si="87"/>
        <v>1</v>
      </c>
      <c r="BO115" s="70">
        <f t="shared" si="88"/>
        <v>1</v>
      </c>
      <c r="BP115" s="70">
        <f t="shared" si="89"/>
        <v>1</v>
      </c>
      <c r="BQ115" s="70">
        <f t="shared" si="90"/>
        <v>1</v>
      </c>
      <c r="BR115" s="70">
        <f ca="1">IF(Thresholds!$C$8="Minimum",IF(OFFSET(BC115,0,$BR$1)&gt;=Thresholds!$D$8,1,0),IF(Thresholds!$C$8="Maximum",IF(OFFSET(BC115,0,$BR$1)&lt;=Thresholds!$D$8,1,0),1))</f>
        <v>0</v>
      </c>
      <c r="BS115" s="70">
        <f t="shared" si="91"/>
        <v>1</v>
      </c>
      <c r="BT115" s="70">
        <f t="shared" si="92"/>
        <v>1</v>
      </c>
      <c r="BU115" s="70">
        <f t="shared" si="93"/>
        <v>1</v>
      </c>
      <c r="BV115" s="70">
        <f t="shared" si="94"/>
        <v>1</v>
      </c>
      <c r="BW115" s="70">
        <f t="shared" si="95"/>
        <v>1</v>
      </c>
      <c r="BX115" s="70">
        <f t="shared" si="96"/>
        <v>1</v>
      </c>
    </row>
    <row r="116" spans="1:114" ht="26.65" customHeight="1">
      <c r="A116" s="170" t="b">
        <v>1</v>
      </c>
      <c r="B116" s="16"/>
      <c r="C116" s="180" t="str" cm="1">
        <f t="array" aca="1" ref="C116" ca="1">_xlfn.CONCAT(R116,IF(_xlfn.NUMBERVALUE(_xlfn.TEXTJOIN("",TRUE,IF(ISNUMBER(--MID(D116,ROW(INDIRECT("1:"&amp;LEN(D116))),1)),MID(D116,ROW(INDIRECT("1:"&amp;LEN(D116))),1),"")))&gt;=10,_xlfn.TEXTJOIN("",TRUE,IF(ISNUMBER(--MID(D116,ROW(INDIRECT("1:"&amp;LEN(D116))),1)),MID(D116,ROW(INDIRECT("1:"&amp;LEN(D116))),1),"")),_xlfn.CONCAT("0",_xlfn.TEXTJOIN("",TRUE,IF(ISNUMBER(--MID(D116,ROW(INDIRECT("1:"&amp;LEN(D116))),1)),MID(D116,ROW(INDIRECT("1:"&amp;LEN(D116))),1),"")))))</f>
        <v>Cotswold: Kemble20</v>
      </c>
      <c r="D116" s="229" t="s">
        <v>298</v>
      </c>
      <c r="E116" s="230" t="s">
        <v>138</v>
      </c>
      <c r="F116" s="230" t="s">
        <v>15</v>
      </c>
      <c r="G116" s="230" t="s">
        <v>299</v>
      </c>
      <c r="H116" s="230" t="s">
        <v>572</v>
      </c>
      <c r="I116" s="230" t="s">
        <v>433</v>
      </c>
      <c r="J116" s="230"/>
      <c r="K116" s="230" t="s">
        <v>453</v>
      </c>
      <c r="L116" s="232" t="s">
        <v>447</v>
      </c>
      <c r="M116" s="233" t="s">
        <v>478</v>
      </c>
      <c r="N116" s="233" t="s">
        <v>437</v>
      </c>
      <c r="O116" s="233" t="s">
        <v>479</v>
      </c>
      <c r="P116" s="233" t="s">
        <v>465</v>
      </c>
      <c r="Q116" s="233" t="s">
        <v>450</v>
      </c>
      <c r="R116" s="234" t="s">
        <v>548</v>
      </c>
      <c r="S116" s="44"/>
      <c r="T116" s="44"/>
      <c r="U116" s="46"/>
      <c r="V116" s="44"/>
      <c r="W116" s="39" t="b">
        <v>0</v>
      </c>
      <c r="X116" s="39" t="b">
        <v>0</v>
      </c>
      <c r="Y116" s="39" t="b">
        <v>0</v>
      </c>
      <c r="Z116" s="31"/>
      <c r="AA116" s="32"/>
      <c r="AB116" s="32"/>
      <c r="AC116" s="32"/>
      <c r="AD116" s="32"/>
      <c r="AE116" s="31"/>
      <c r="AF116" s="33"/>
      <c r="AG116" s="33"/>
      <c r="AH116" s="33"/>
      <c r="AI116" s="33"/>
      <c r="AJ116" s="217">
        <v>150000</v>
      </c>
      <c r="AK116" s="172" t="s">
        <v>17</v>
      </c>
      <c r="AL116" s="31" t="s">
        <v>441</v>
      </c>
      <c r="AM116" s="37" t="s">
        <v>441</v>
      </c>
      <c r="AN116" s="37" t="s">
        <v>442</v>
      </c>
      <c r="AO116" s="37" t="s">
        <v>442</v>
      </c>
      <c r="AP116" s="37" t="s">
        <v>441</v>
      </c>
      <c r="AQ116" s="95" t="s">
        <v>441</v>
      </c>
      <c r="AR116" s="94" t="s">
        <v>443</v>
      </c>
      <c r="AS116" s="94" t="s">
        <v>443</v>
      </c>
      <c r="AT116" s="94" t="s">
        <v>443</v>
      </c>
      <c r="AU116" s="94" t="s">
        <v>443</v>
      </c>
      <c r="AV116" s="96" t="s">
        <v>443</v>
      </c>
      <c r="AW116" s="36"/>
      <c r="AX116" s="111"/>
      <c r="AY116" s="145" t="b">
        <v>0</v>
      </c>
      <c r="AZ116" s="139" t="b">
        <v>1</v>
      </c>
      <c r="BA116" s="137" t="b">
        <v>1</v>
      </c>
      <c r="BB116" s="141" t="s">
        <v>437</v>
      </c>
      <c r="BC116" s="147" t="b">
        <v>0</v>
      </c>
      <c r="BD116" s="72">
        <f t="shared" si="77"/>
        <v>2</v>
      </c>
      <c r="BE116" s="72">
        <f t="shared" si="78"/>
        <v>0</v>
      </c>
      <c r="BF116" s="72">
        <f t="shared" si="79"/>
        <v>2</v>
      </c>
      <c r="BG116" s="72">
        <f t="shared" si="80"/>
        <v>0</v>
      </c>
      <c r="BH116" s="72">
        <f t="shared" si="81"/>
        <v>0</v>
      </c>
      <c r="BI116" s="72">
        <f t="shared" si="82"/>
        <v>0</v>
      </c>
      <c r="BJ116" s="70">
        <f t="shared" si="83"/>
        <v>2</v>
      </c>
      <c r="BK116" s="70">
        <f t="shared" si="84"/>
        <v>4</v>
      </c>
      <c r="BL116" s="70">
        <f t="shared" si="85"/>
        <v>0</v>
      </c>
      <c r="BM116" s="70">
        <f t="shared" ca="1" si="86"/>
        <v>1</v>
      </c>
      <c r="BN116" s="70">
        <f t="shared" si="87"/>
        <v>1</v>
      </c>
      <c r="BO116" s="70">
        <f t="shared" si="88"/>
        <v>1</v>
      </c>
      <c r="BP116" s="70">
        <f t="shared" si="89"/>
        <v>1</v>
      </c>
      <c r="BQ116" s="70">
        <f t="shared" si="90"/>
        <v>1</v>
      </c>
      <c r="BR116" s="70">
        <f ca="1">IF(Thresholds!$C$8="Minimum",IF(OFFSET(BC116,0,$BR$1)&gt;=Thresholds!$D$8,1,0),IF(Thresholds!$C$8="Maximum",IF(OFFSET(BC116,0,$BR$1)&lt;=Thresholds!$D$8,1,0),1))</f>
        <v>1</v>
      </c>
      <c r="BS116" s="70">
        <f t="shared" si="91"/>
        <v>1</v>
      </c>
      <c r="BT116" s="70">
        <f t="shared" si="92"/>
        <v>1</v>
      </c>
      <c r="BU116" s="70">
        <f t="shared" si="93"/>
        <v>1</v>
      </c>
      <c r="BV116" s="70">
        <f t="shared" si="94"/>
        <v>1</v>
      </c>
      <c r="BW116" s="70">
        <f t="shared" si="95"/>
        <v>1</v>
      </c>
      <c r="BX116" s="70">
        <f t="shared" si="96"/>
        <v>1</v>
      </c>
    </row>
    <row r="117" spans="1:114" ht="29.1" customHeight="1">
      <c r="A117" s="170" t="s">
        <v>451</v>
      </c>
      <c r="B117" s="16"/>
      <c r="C117" s="180" t="str" cm="1">
        <f t="array" aca="1" ref="C117" ca="1">_xlfn.CONCAT(R117,IF(_xlfn.NUMBERVALUE(_xlfn.TEXTJOIN("",TRUE,IF(ISNUMBER(--MID(D117,ROW(INDIRECT("1:"&amp;LEN(D117))),1)),MID(D117,ROW(INDIRECT("1:"&amp;LEN(D117))),1),"")))&gt;=10,_xlfn.TEXTJOIN("",TRUE,IF(ISNUMBER(--MID(D117,ROW(INDIRECT("1:"&amp;LEN(D117))),1)),MID(D117,ROW(INDIRECT("1:"&amp;LEN(D117))),1),"")),_xlfn.CONCAT("0",_xlfn.TEXTJOIN("",TRUE,IF(ISNUMBER(--MID(D117,ROW(INDIRECT("1:"&amp;LEN(D117))),1)),MID(D117,ROW(INDIRECT("1:"&amp;LEN(D117))),1),"")))))</f>
        <v>Cotswold: Kemble21</v>
      </c>
      <c r="D117" s="235" t="s">
        <v>263</v>
      </c>
      <c r="E117" s="231" t="s">
        <v>264</v>
      </c>
      <c r="F117" s="231" t="s">
        <v>15</v>
      </c>
      <c r="G117" s="231" t="s">
        <v>265</v>
      </c>
      <c r="H117" s="231" t="s">
        <v>573</v>
      </c>
      <c r="I117" s="231" t="s">
        <v>433</v>
      </c>
      <c r="J117" s="231"/>
      <c r="K117" s="231" t="s">
        <v>453</v>
      </c>
      <c r="L117" s="236" t="s">
        <v>447</v>
      </c>
      <c r="M117" s="234" t="s">
        <v>448</v>
      </c>
      <c r="N117" s="234" t="s">
        <v>437</v>
      </c>
      <c r="O117" s="234"/>
      <c r="P117" s="234" t="s">
        <v>465</v>
      </c>
      <c r="Q117" s="233" t="s">
        <v>450</v>
      </c>
      <c r="R117" s="234" t="s">
        <v>548</v>
      </c>
      <c r="S117" s="49"/>
      <c r="T117" s="49"/>
      <c r="U117" s="52"/>
      <c r="V117" s="49"/>
      <c r="W117" s="41" t="b">
        <v>0</v>
      </c>
      <c r="X117" s="41" t="b">
        <v>0</v>
      </c>
      <c r="Y117" s="41" t="b">
        <v>0</v>
      </c>
      <c r="Z117" s="26"/>
      <c r="AA117" s="27"/>
      <c r="AB117" s="27"/>
      <c r="AC117" s="27"/>
      <c r="AD117" s="27"/>
      <c r="AE117" s="26"/>
      <c r="AF117" s="28"/>
      <c r="AG117" s="28"/>
      <c r="AH117" s="28"/>
      <c r="AI117" s="28"/>
      <c r="AJ117" s="202">
        <v>10000</v>
      </c>
      <c r="AK117" s="173" t="s">
        <v>17</v>
      </c>
      <c r="AL117" s="31"/>
      <c r="AM117" s="37"/>
      <c r="AN117" s="37"/>
      <c r="AO117" s="37"/>
      <c r="AP117" s="37"/>
      <c r="AQ117" s="95"/>
      <c r="AR117" s="94"/>
      <c r="AS117" s="94"/>
      <c r="AT117" s="94"/>
      <c r="AU117" s="94"/>
      <c r="AV117" s="96"/>
      <c r="AW117" s="30"/>
      <c r="AX117" s="111"/>
      <c r="AY117" s="145" t="b">
        <v>0</v>
      </c>
      <c r="AZ117" s="139" t="b">
        <v>0</v>
      </c>
      <c r="BA117" s="137" t="b">
        <v>0</v>
      </c>
      <c r="BB117" s="141" t="b">
        <v>0</v>
      </c>
      <c r="BC117" s="147" t="b">
        <v>0</v>
      </c>
    </row>
    <row r="118" spans="1:114" ht="29.1" hidden="1" customHeight="1">
      <c r="A118" s="170" t="b">
        <v>0</v>
      </c>
      <c r="B118" s="17"/>
      <c r="C118" s="180" t="str" cm="1">
        <f t="array" aca="1" ref="C118" ca="1">_xlfn.CONCAT(R118,IF(_xlfn.NUMBERVALUE(_xlfn.TEXTJOIN("",TRUE,IF(ISNUMBER(--MID(D118,ROW(INDIRECT("1:"&amp;LEN(D118))),1)),MID(D118,ROW(INDIRECT("1:"&amp;LEN(D118))),1),"")))&gt;=10,_xlfn.TEXTJOIN("",TRUE,IF(ISNUMBER(--MID(D118,ROW(INDIRECT("1:"&amp;LEN(D118))),1)),MID(D118,ROW(INDIRECT("1:"&amp;LEN(D118))),1),"")),_xlfn.CONCAT("0",_xlfn.TEXTJOIN("",TRUE,IF(ISNUMBER(--MID(D118,ROW(INDIRECT("1:"&amp;LEN(D118))),1)),MID(D118,ROW(INDIRECT("1:"&amp;LEN(D118))),1),"")))))</f>
        <v>Cotswold: Mickleton01</v>
      </c>
      <c r="D118" s="250" t="s">
        <v>654</v>
      </c>
      <c r="E118" s="107" t="s">
        <v>655</v>
      </c>
      <c r="F118" s="107" t="s">
        <v>15</v>
      </c>
      <c r="G118" s="107" t="s">
        <v>656</v>
      </c>
      <c r="H118" s="107" t="s">
        <v>657</v>
      </c>
      <c r="I118" s="107" t="s">
        <v>433</v>
      </c>
      <c r="J118" s="107"/>
      <c r="K118" s="106" t="s">
        <v>434</v>
      </c>
      <c r="L118" s="54" t="s">
        <v>483</v>
      </c>
      <c r="M118" s="44" t="s">
        <v>457</v>
      </c>
      <c r="N118" s="44" t="s">
        <v>437</v>
      </c>
      <c r="O118" s="43" t="s">
        <v>438</v>
      </c>
      <c r="P118" s="44" t="s">
        <v>465</v>
      </c>
      <c r="Q118" s="44" t="s">
        <v>554</v>
      </c>
      <c r="R118" s="43" t="s">
        <v>575</v>
      </c>
      <c r="S118" s="49"/>
      <c r="T118" s="49"/>
      <c r="U118" s="52"/>
      <c r="V118" s="49"/>
      <c r="W118" s="41" t="b">
        <v>0</v>
      </c>
      <c r="X118" s="41" t="b">
        <v>0</v>
      </c>
      <c r="Y118" s="41" t="b">
        <v>0</v>
      </c>
      <c r="Z118" s="26"/>
      <c r="AA118" s="27"/>
      <c r="AB118" s="27"/>
      <c r="AC118" s="27"/>
      <c r="AD118" s="27"/>
      <c r="AE118" s="26"/>
      <c r="AF118" s="28"/>
      <c r="AG118" s="28"/>
      <c r="AH118" s="28"/>
      <c r="AI118" s="28"/>
      <c r="AJ118" s="202"/>
      <c r="AK118" s="173"/>
      <c r="AL118" s="26" t="s">
        <v>441</v>
      </c>
      <c r="AM118" s="29" t="s">
        <v>442</v>
      </c>
      <c r="AN118" s="29" t="s">
        <v>443</v>
      </c>
      <c r="AO118" s="29" t="s">
        <v>442</v>
      </c>
      <c r="AP118" s="29" t="s">
        <v>442</v>
      </c>
      <c r="AQ118" s="93" t="s">
        <v>443</v>
      </c>
      <c r="AR118" s="94" t="s">
        <v>444</v>
      </c>
      <c r="AS118" s="94" t="s">
        <v>441</v>
      </c>
      <c r="AT118" s="94" t="s">
        <v>566</v>
      </c>
      <c r="AU118" s="94" t="s">
        <v>566</v>
      </c>
      <c r="AV118" s="96" t="s">
        <v>443</v>
      </c>
      <c r="AW118" s="30" t="s">
        <v>658</v>
      </c>
      <c r="AX118" s="112"/>
      <c r="AY118" s="144" t="b">
        <v>0</v>
      </c>
      <c r="AZ118" s="139" t="b">
        <v>0</v>
      </c>
      <c r="BA118" s="137" t="b">
        <v>0</v>
      </c>
      <c r="BB118" s="141" t="s">
        <v>437</v>
      </c>
      <c r="BC118" s="147" t="b">
        <v>1</v>
      </c>
      <c r="BD118" s="72">
        <f t="shared" ref="BD118:BD158" si="97">COUNTIF($AL118:$AO118,"G")</f>
        <v>2</v>
      </c>
      <c r="BE118" s="72">
        <f t="shared" ref="BE118:BE158" si="98">COUNTIF($AL118:$AO118,"G/A")</f>
        <v>1</v>
      </c>
      <c r="BF118" s="72">
        <f t="shared" ref="BF118:BF158" si="99">COUNTIF($AL118:$AO118,"A")</f>
        <v>1</v>
      </c>
      <c r="BG118" s="72">
        <f t="shared" ref="BG118:BG158" si="100">COUNTIF($AL118:$AO118,"A/R")</f>
        <v>0</v>
      </c>
      <c r="BH118" s="72">
        <f t="shared" ref="BH118:BH158" si="101">COUNTIF($AL118:$AO118,"R")</f>
        <v>0</v>
      </c>
      <c r="BI118" s="72">
        <f t="shared" ref="BI118:BI158" si="102">COUNTIF($AL118:$AO118,"N")</f>
        <v>0</v>
      </c>
      <c r="BJ118" s="70">
        <f t="shared" ref="BJ118:BJ158" si="103">BD118+BE118</f>
        <v>3</v>
      </c>
      <c r="BK118" s="70">
        <f t="shared" ref="BK118:BK158" si="104">SUM(BD118:BF118)</f>
        <v>4</v>
      </c>
      <c r="BL118" s="70">
        <f t="shared" ref="BL118:BL158" si="105">SUM(BG118:BH118)</f>
        <v>0</v>
      </c>
      <c r="BM118" s="70">
        <f t="shared" ref="BM118:BM158" ca="1" si="106">IF(COUNTIF(BN118:BX118,0)&gt;0,0,1)</f>
        <v>0</v>
      </c>
      <c r="BN118" s="70">
        <f t="shared" ref="BN118:BN158" si="107">IF(COUNTIF(BN$165:BN$170,AL118)&gt;0,1,0)</f>
        <v>1</v>
      </c>
      <c r="BO118" s="70">
        <f t="shared" ref="BO118:BO158" si="108">IF(COUNTIF(BO$165:BO$170,AM118)&gt;0,1,0)</f>
        <v>1</v>
      </c>
      <c r="BP118" s="70">
        <f t="shared" ref="BP118:BP158" si="109">IF(COUNTIF(BP$165:BP$170,AN118)&gt;0,1,0)</f>
        <v>1</v>
      </c>
      <c r="BQ118" s="70">
        <f t="shared" ref="BQ118:BQ158" si="110">IF(COUNTIF(BQ$165:BQ$170,AO118)&gt;0,1,0)</f>
        <v>1</v>
      </c>
      <c r="BR118" s="70">
        <f ca="1">IF(Thresholds!$C$8="Minimum",IF(OFFSET(BC118,0,$BR$1)&gt;=Thresholds!$D$8,1,0),IF(Thresholds!$C$8="Maximum",IF(OFFSET(BC118,0,$BR$1)&lt;=Thresholds!$D$8,1,0),1))</f>
        <v>0</v>
      </c>
      <c r="BS118" s="70">
        <f t="shared" ref="BS118:BS158" si="111">IF(COUNTIF(BS$165:BS$170,AQ118)&gt;0,1,0)</f>
        <v>1</v>
      </c>
      <c r="BT118" s="70">
        <f t="shared" ref="BT118:BT158" si="112">IF(COUNTIF(BT$165:BT$170,AR118)&gt;0,1,0)</f>
        <v>0</v>
      </c>
      <c r="BU118" s="70">
        <f t="shared" ref="BU118:BU158" si="113">IF(COUNTIF(BU$165:BU$170,AS118)&gt;0,1,0)</f>
        <v>1</v>
      </c>
      <c r="BV118" s="70">
        <f t="shared" ref="BV118:BV158" si="114">IF(COUNTIF(BV$165:BV$170,AT118)&gt;0,1,0)</f>
        <v>0</v>
      </c>
      <c r="BW118" s="70">
        <f t="shared" ref="BW118:BW158" si="115">IF(COUNTIF(BW$165:BW$170,AU118)&gt;0,1,0)</f>
        <v>0</v>
      </c>
      <c r="BX118" s="70">
        <f t="shared" ref="BX118:BX158" si="116">IF(COUNTIF(BX$165:BX$170,AV118)&gt;0,1,0)</f>
        <v>1</v>
      </c>
    </row>
    <row r="119" spans="1:114" ht="29.1" customHeight="1">
      <c r="A119" s="170" t="b">
        <v>1</v>
      </c>
      <c r="B119" s="16"/>
      <c r="C119" s="180" t="str" cm="1">
        <f t="array" aca="1" ref="C119" ca="1">_xlfn.CONCAT(R119,IF(_xlfn.NUMBERVALUE(_xlfn.TEXTJOIN("",TRUE,IF(ISNUMBER(--MID(D119,ROW(INDIRECT("1:"&amp;LEN(D119))),1)),MID(D119,ROW(INDIRECT("1:"&amp;LEN(D119))),1),"")))&gt;=10,_xlfn.TEXTJOIN("",TRUE,IF(ISNUMBER(--MID(D119,ROW(INDIRECT("1:"&amp;LEN(D119))),1)),MID(D119,ROW(INDIRECT("1:"&amp;LEN(D119))),1),"")),_xlfn.CONCAT("0",_xlfn.TEXTJOIN("",TRUE,IF(ISNUMBER(--MID(D119,ROW(INDIRECT("1:"&amp;LEN(D119))),1)),MID(D119,ROW(INDIRECT("1:"&amp;LEN(D119))),1),"")))))</f>
        <v>Cotswold: Mickleton02</v>
      </c>
      <c r="D119" s="235" t="s">
        <v>300</v>
      </c>
      <c r="E119" s="230" t="s">
        <v>301</v>
      </c>
      <c r="F119" s="230" t="s">
        <v>15</v>
      </c>
      <c r="G119" s="230" t="s">
        <v>302</v>
      </c>
      <c r="H119" s="230" t="s">
        <v>574</v>
      </c>
      <c r="I119" s="230" t="s">
        <v>455</v>
      </c>
      <c r="J119" s="230"/>
      <c r="K119" s="230" t="s">
        <v>434</v>
      </c>
      <c r="L119" s="232" t="s">
        <v>435</v>
      </c>
      <c r="M119" s="233" t="s">
        <v>436</v>
      </c>
      <c r="N119" s="233" t="s">
        <v>437</v>
      </c>
      <c r="O119" s="233" t="s">
        <v>438</v>
      </c>
      <c r="P119" s="233" t="s">
        <v>470</v>
      </c>
      <c r="Q119" s="233" t="s">
        <v>439</v>
      </c>
      <c r="R119" s="234" t="s">
        <v>575</v>
      </c>
      <c r="S119" s="48"/>
      <c r="T119" s="48"/>
      <c r="U119" s="50"/>
      <c r="V119" s="48"/>
      <c r="W119" s="40" t="b">
        <v>0</v>
      </c>
      <c r="X119" s="40" t="b">
        <v>0</v>
      </c>
      <c r="Y119" s="40" t="b">
        <v>0</v>
      </c>
      <c r="Z119" s="31"/>
      <c r="AA119" s="32"/>
      <c r="AB119" s="32"/>
      <c r="AC119" s="32"/>
      <c r="AD119" s="32"/>
      <c r="AE119" s="31"/>
      <c r="AF119" s="33"/>
      <c r="AG119" s="33"/>
      <c r="AH119" s="33"/>
      <c r="AI119" s="33"/>
      <c r="AJ119" s="217">
        <v>50000</v>
      </c>
      <c r="AK119" s="172" t="s">
        <v>17</v>
      </c>
      <c r="AL119" s="31" t="s">
        <v>443</v>
      </c>
      <c r="AM119" s="37" t="s">
        <v>442</v>
      </c>
      <c r="AN119" s="37" t="s">
        <v>443</v>
      </c>
      <c r="AO119" s="37" t="s">
        <v>443</v>
      </c>
      <c r="AP119" s="37" t="s">
        <v>441</v>
      </c>
      <c r="AQ119" s="95" t="s">
        <v>443</v>
      </c>
      <c r="AR119" s="94" t="s">
        <v>443</v>
      </c>
      <c r="AS119" s="94" t="s">
        <v>443</v>
      </c>
      <c r="AT119" s="94" t="s">
        <v>441</v>
      </c>
      <c r="AU119" s="94" t="s">
        <v>441</v>
      </c>
      <c r="AV119" s="96" t="s">
        <v>442</v>
      </c>
      <c r="AW119" s="36"/>
      <c r="AX119" s="111"/>
      <c r="AY119" s="145" t="b">
        <v>1</v>
      </c>
      <c r="AZ119" s="139" t="b">
        <v>0</v>
      </c>
      <c r="BA119" s="137" t="b">
        <v>0</v>
      </c>
      <c r="BB119" s="141" t="s">
        <v>437</v>
      </c>
      <c r="BC119" s="147" t="b">
        <v>1</v>
      </c>
      <c r="BD119" s="72">
        <f t="shared" si="97"/>
        <v>1</v>
      </c>
      <c r="BE119" s="72">
        <f t="shared" si="98"/>
        <v>3</v>
      </c>
      <c r="BF119" s="72">
        <f t="shared" si="99"/>
        <v>0</v>
      </c>
      <c r="BG119" s="72">
        <f t="shared" si="100"/>
        <v>0</v>
      </c>
      <c r="BH119" s="72">
        <f t="shared" si="101"/>
        <v>0</v>
      </c>
      <c r="BI119" s="72">
        <f t="shared" si="102"/>
        <v>0</v>
      </c>
      <c r="BJ119" s="70">
        <f t="shared" si="103"/>
        <v>4</v>
      </c>
      <c r="BK119" s="70">
        <f t="shared" si="104"/>
        <v>4</v>
      </c>
      <c r="BL119" s="70">
        <f t="shared" si="105"/>
        <v>0</v>
      </c>
      <c r="BM119" s="70">
        <f t="shared" ca="1" si="106"/>
        <v>0</v>
      </c>
      <c r="BN119" s="70">
        <f t="shared" si="107"/>
        <v>1</v>
      </c>
      <c r="BO119" s="70">
        <f t="shared" si="108"/>
        <v>1</v>
      </c>
      <c r="BP119" s="70">
        <f t="shared" si="109"/>
        <v>1</v>
      </c>
      <c r="BQ119" s="70">
        <f t="shared" si="110"/>
        <v>1</v>
      </c>
      <c r="BR119" s="70">
        <f ca="1">IF(Thresholds!$C$8="Minimum",IF(OFFSET(BC119,0,$BR$1)&gt;=Thresholds!$D$8,1,0),IF(Thresholds!$C$8="Maximum",IF(OFFSET(BC119,0,$BR$1)&lt;=Thresholds!$D$8,1,0),1))</f>
        <v>0</v>
      </c>
      <c r="BS119" s="70">
        <f t="shared" si="111"/>
        <v>1</v>
      </c>
      <c r="BT119" s="70">
        <f t="shared" si="112"/>
        <v>1</v>
      </c>
      <c r="BU119" s="70">
        <f t="shared" si="113"/>
        <v>1</v>
      </c>
      <c r="BV119" s="70">
        <f t="shared" si="114"/>
        <v>1</v>
      </c>
      <c r="BW119" s="70">
        <f t="shared" si="115"/>
        <v>1</v>
      </c>
      <c r="BX119" s="70">
        <f t="shared" si="116"/>
        <v>1</v>
      </c>
    </row>
    <row r="120" spans="1:114" ht="29.1" customHeight="1">
      <c r="A120" s="170" t="b">
        <v>1</v>
      </c>
      <c r="B120" s="16"/>
      <c r="C120" s="180" t="str" cm="1">
        <f t="array" aca="1" ref="C120" ca="1">_xlfn.CONCAT(R120,IF(_xlfn.NUMBERVALUE(_xlfn.TEXTJOIN("",TRUE,IF(ISNUMBER(--MID(D120,ROW(INDIRECT("1:"&amp;LEN(D120))),1)),MID(D120,ROW(INDIRECT("1:"&amp;LEN(D120))),1),"")))&gt;=10,_xlfn.TEXTJOIN("",TRUE,IF(ISNUMBER(--MID(D120,ROW(INDIRECT("1:"&amp;LEN(D120))),1)),MID(D120,ROW(INDIRECT("1:"&amp;LEN(D120))),1),"")),_xlfn.CONCAT("0",_xlfn.TEXTJOIN("",TRUE,IF(ISNUMBER(--MID(D120,ROW(INDIRECT("1:"&amp;LEN(D120))),1)),MID(D120,ROW(INDIRECT("1:"&amp;LEN(D120))),1),"")))))</f>
        <v>Cotswold: Mickleton03</v>
      </c>
      <c r="D120" s="235" t="s">
        <v>303</v>
      </c>
      <c r="E120" s="230" t="s">
        <v>304</v>
      </c>
      <c r="F120" s="230" t="s">
        <v>15</v>
      </c>
      <c r="G120" s="230" t="s">
        <v>305</v>
      </c>
      <c r="H120" s="230" t="s">
        <v>576</v>
      </c>
      <c r="I120" s="230" t="s">
        <v>433</v>
      </c>
      <c r="J120" s="230"/>
      <c r="K120" s="230" t="s">
        <v>434</v>
      </c>
      <c r="L120" s="232" t="s">
        <v>435</v>
      </c>
      <c r="M120" s="233" t="s">
        <v>436</v>
      </c>
      <c r="N120" s="233" t="s">
        <v>437</v>
      </c>
      <c r="O120" s="233" t="s">
        <v>438</v>
      </c>
      <c r="P120" s="233" t="s">
        <v>465</v>
      </c>
      <c r="Q120" s="233" t="s">
        <v>439</v>
      </c>
      <c r="R120" s="234" t="s">
        <v>575</v>
      </c>
      <c r="S120" s="48"/>
      <c r="T120" s="48"/>
      <c r="U120" s="50"/>
      <c r="V120" s="48"/>
      <c r="W120" s="40" t="b">
        <v>0</v>
      </c>
      <c r="X120" s="40" t="b">
        <v>0</v>
      </c>
      <c r="Y120" s="40" t="b">
        <v>0</v>
      </c>
      <c r="Z120" s="31"/>
      <c r="AA120" s="32"/>
      <c r="AB120" s="32"/>
      <c r="AC120" s="32"/>
      <c r="AD120" s="32"/>
      <c r="AE120" s="31"/>
      <c r="AF120" s="33"/>
      <c r="AG120" s="33"/>
      <c r="AH120" s="33"/>
      <c r="AI120" s="33"/>
      <c r="AJ120" s="217">
        <v>3500000</v>
      </c>
      <c r="AK120" s="172" t="s">
        <v>12</v>
      </c>
      <c r="AL120" s="31" t="s">
        <v>443</v>
      </c>
      <c r="AM120" s="37" t="s">
        <v>442</v>
      </c>
      <c r="AN120" s="37" t="s">
        <v>443</v>
      </c>
      <c r="AO120" s="37" t="s">
        <v>443</v>
      </c>
      <c r="AP120" s="37" t="s">
        <v>441</v>
      </c>
      <c r="AQ120" s="95" t="s">
        <v>443</v>
      </c>
      <c r="AR120" s="94" t="s">
        <v>443</v>
      </c>
      <c r="AS120" s="94" t="s">
        <v>443</v>
      </c>
      <c r="AT120" s="94" t="s">
        <v>441</v>
      </c>
      <c r="AU120" s="94" t="s">
        <v>441</v>
      </c>
      <c r="AV120" s="96" t="s">
        <v>442</v>
      </c>
      <c r="AW120" s="36"/>
      <c r="AX120" s="111"/>
      <c r="AY120" s="145" t="b">
        <v>1</v>
      </c>
      <c r="AZ120" s="139" t="b">
        <v>0</v>
      </c>
      <c r="BA120" s="137" t="b">
        <v>0</v>
      </c>
      <c r="BB120" s="141" t="s">
        <v>437</v>
      </c>
      <c r="BC120" s="147" t="b">
        <v>1</v>
      </c>
      <c r="BD120" s="72">
        <f t="shared" si="97"/>
        <v>1</v>
      </c>
      <c r="BE120" s="72">
        <f t="shared" si="98"/>
        <v>3</v>
      </c>
      <c r="BF120" s="72">
        <f t="shared" si="99"/>
        <v>0</v>
      </c>
      <c r="BG120" s="72">
        <f t="shared" si="100"/>
        <v>0</v>
      </c>
      <c r="BH120" s="72">
        <f t="shared" si="101"/>
        <v>0</v>
      </c>
      <c r="BI120" s="72">
        <f t="shared" si="102"/>
        <v>0</v>
      </c>
      <c r="BJ120" s="70">
        <f t="shared" si="103"/>
        <v>4</v>
      </c>
      <c r="BK120" s="70">
        <f t="shared" si="104"/>
        <v>4</v>
      </c>
      <c r="BL120" s="70">
        <f t="shared" si="105"/>
        <v>0</v>
      </c>
      <c r="BM120" s="70">
        <f t="shared" ca="1" si="106"/>
        <v>0</v>
      </c>
      <c r="BN120" s="70">
        <f t="shared" si="107"/>
        <v>1</v>
      </c>
      <c r="BO120" s="70">
        <f t="shared" si="108"/>
        <v>1</v>
      </c>
      <c r="BP120" s="70">
        <f t="shared" si="109"/>
        <v>1</v>
      </c>
      <c r="BQ120" s="70">
        <f t="shared" si="110"/>
        <v>1</v>
      </c>
      <c r="BR120" s="70">
        <f ca="1">IF(Thresholds!$C$8="Minimum",IF(OFFSET(BC120,0,$BR$1)&gt;=Thresholds!$D$8,1,0),IF(Thresholds!$C$8="Maximum",IF(OFFSET(BC120,0,$BR$1)&lt;=Thresholds!$D$8,1,0),1))</f>
        <v>0</v>
      </c>
      <c r="BS120" s="70">
        <f t="shared" si="111"/>
        <v>1</v>
      </c>
      <c r="BT120" s="70">
        <f t="shared" si="112"/>
        <v>1</v>
      </c>
      <c r="BU120" s="70">
        <f t="shared" si="113"/>
        <v>1</v>
      </c>
      <c r="BV120" s="70">
        <f t="shared" si="114"/>
        <v>1</v>
      </c>
      <c r="BW120" s="70">
        <f t="shared" si="115"/>
        <v>1</v>
      </c>
      <c r="BX120" s="70">
        <f t="shared" si="116"/>
        <v>1</v>
      </c>
    </row>
    <row r="121" spans="1:114" ht="42" hidden="1" customHeight="1">
      <c r="A121" s="170" t="b">
        <v>0</v>
      </c>
      <c r="B121" s="16"/>
      <c r="C121" s="180" t="str" cm="1">
        <f t="array" aca="1" ref="C121" ca="1">_xlfn.CONCAT(R121,IF(_xlfn.NUMBERVALUE(_xlfn.TEXTJOIN("",TRUE,IF(ISNUMBER(--MID(D121,ROW(INDIRECT("1:"&amp;LEN(D121))),1)),MID(D121,ROW(INDIRECT("1:"&amp;LEN(D121))),1),"")))&gt;=10,_xlfn.TEXTJOIN("",TRUE,IF(ISNUMBER(--MID(D121,ROW(INDIRECT("1:"&amp;LEN(D121))),1)),MID(D121,ROW(INDIRECT("1:"&amp;LEN(D121))),1),"")),_xlfn.CONCAT("0",_xlfn.TEXTJOIN("",TRUE,IF(ISNUMBER(--MID(D121,ROW(INDIRECT("1:"&amp;LEN(D121))),1)),MID(D121,ROW(INDIRECT("1:"&amp;LEN(D121))),1),"")))))</f>
        <v>Cotswold: Mickleton04</v>
      </c>
      <c r="D121" s="250" t="s">
        <v>662</v>
      </c>
      <c r="E121" s="188" t="s">
        <v>663</v>
      </c>
      <c r="F121" s="106" t="s">
        <v>15</v>
      </c>
      <c r="G121" s="189" t="s">
        <v>664</v>
      </c>
      <c r="H121" s="106" t="s">
        <v>665</v>
      </c>
      <c r="I121" s="107" t="s">
        <v>433</v>
      </c>
      <c r="J121" s="107"/>
      <c r="K121" s="107" t="s">
        <v>434</v>
      </c>
      <c r="L121" s="54" t="s">
        <v>553</v>
      </c>
      <c r="M121" s="44" t="s">
        <v>436</v>
      </c>
      <c r="N121" s="44" t="s">
        <v>437</v>
      </c>
      <c r="O121" s="44" t="s">
        <v>438</v>
      </c>
      <c r="P121" s="44" t="s">
        <v>465</v>
      </c>
      <c r="Q121" s="44" t="s">
        <v>621</v>
      </c>
      <c r="R121" s="43" t="s">
        <v>575</v>
      </c>
      <c r="S121" s="48"/>
      <c r="T121" s="48"/>
      <c r="U121" s="50"/>
      <c r="V121" s="48"/>
      <c r="W121" s="40" t="b">
        <v>0</v>
      </c>
      <c r="X121" s="40" t="b">
        <v>0</v>
      </c>
      <c r="Y121" s="40" t="b">
        <v>0</v>
      </c>
      <c r="Z121" s="31"/>
      <c r="AA121" s="32"/>
      <c r="AB121" s="32"/>
      <c r="AC121" s="32"/>
      <c r="AD121" s="32"/>
      <c r="AE121" s="31"/>
      <c r="AF121" s="33"/>
      <c r="AG121" s="33"/>
      <c r="AH121" s="33"/>
      <c r="AI121" s="33"/>
      <c r="AJ121" s="217"/>
      <c r="AK121" s="172"/>
      <c r="AL121" s="31" t="s">
        <v>441</v>
      </c>
      <c r="AM121" s="37" t="s">
        <v>443</v>
      </c>
      <c r="AN121" s="37" t="s">
        <v>443</v>
      </c>
      <c r="AO121" s="37" t="s">
        <v>442</v>
      </c>
      <c r="AP121" s="37" t="s">
        <v>442</v>
      </c>
      <c r="AQ121" s="95" t="s">
        <v>443</v>
      </c>
      <c r="AR121" s="94" t="s">
        <v>444</v>
      </c>
      <c r="AS121" s="94" t="s">
        <v>444</v>
      </c>
      <c r="AT121" s="94" t="s">
        <v>566</v>
      </c>
      <c r="AU121" s="94" t="s">
        <v>566</v>
      </c>
      <c r="AV121" s="96" t="s">
        <v>443</v>
      </c>
      <c r="AW121" s="36" t="s">
        <v>666</v>
      </c>
      <c r="AX121" s="111"/>
      <c r="AY121" s="145" t="b">
        <v>0</v>
      </c>
      <c r="AZ121" s="139" t="b">
        <v>0</v>
      </c>
      <c r="BA121" s="137" t="b">
        <v>0</v>
      </c>
      <c r="BB121" s="141" t="s">
        <v>437</v>
      </c>
      <c r="BC121" s="147" t="b">
        <v>1</v>
      </c>
      <c r="BD121" s="72">
        <f t="shared" si="97"/>
        <v>1</v>
      </c>
      <c r="BE121" s="72">
        <f t="shared" si="98"/>
        <v>2</v>
      </c>
      <c r="BF121" s="72">
        <f t="shared" si="99"/>
        <v>1</v>
      </c>
      <c r="BG121" s="72">
        <f t="shared" si="100"/>
        <v>0</v>
      </c>
      <c r="BH121" s="72">
        <f t="shared" si="101"/>
        <v>0</v>
      </c>
      <c r="BI121" s="72">
        <f t="shared" si="102"/>
        <v>0</v>
      </c>
      <c r="BJ121" s="70">
        <f t="shared" si="103"/>
        <v>3</v>
      </c>
      <c r="BK121" s="70">
        <f t="shared" si="104"/>
        <v>4</v>
      </c>
      <c r="BL121" s="70">
        <f t="shared" si="105"/>
        <v>0</v>
      </c>
      <c r="BM121" s="70">
        <f t="shared" ca="1" si="106"/>
        <v>0</v>
      </c>
      <c r="BN121" s="70">
        <f t="shared" si="107"/>
        <v>1</v>
      </c>
      <c r="BO121" s="70">
        <f t="shared" si="108"/>
        <v>1</v>
      </c>
      <c r="BP121" s="70">
        <f t="shared" si="109"/>
        <v>1</v>
      </c>
      <c r="BQ121" s="70">
        <f t="shared" si="110"/>
        <v>1</v>
      </c>
      <c r="BR121" s="70">
        <f ca="1">IF(Thresholds!$C$8="Minimum",IF(OFFSET(BC121,0,$BR$1)&gt;=Thresholds!$D$8,1,0),IF(Thresholds!$C$8="Maximum",IF(OFFSET(BC121,0,$BR$1)&lt;=Thresholds!$D$8,1,0),1))</f>
        <v>0</v>
      </c>
      <c r="BS121" s="70">
        <f t="shared" si="111"/>
        <v>1</v>
      </c>
      <c r="BT121" s="70">
        <f t="shared" si="112"/>
        <v>0</v>
      </c>
      <c r="BU121" s="70">
        <f t="shared" si="113"/>
        <v>0</v>
      </c>
      <c r="BV121" s="70">
        <f t="shared" si="114"/>
        <v>0</v>
      </c>
      <c r="BW121" s="70">
        <f t="shared" si="115"/>
        <v>0</v>
      </c>
      <c r="BX121" s="70">
        <f t="shared" si="116"/>
        <v>1</v>
      </c>
    </row>
    <row r="122" spans="1:114" ht="75">
      <c r="A122" s="170" t="b">
        <v>1</v>
      </c>
      <c r="B122" s="16"/>
      <c r="C122" s="180" t="str" cm="1">
        <f t="array" aca="1" ref="C122" ca="1">_xlfn.CONCAT(R122,IF(_xlfn.NUMBERVALUE(_xlfn.TEXTJOIN("",TRUE,IF(ISNUMBER(--MID(D122,ROW(INDIRECT("1:"&amp;LEN(D122))),1)),MID(D122,ROW(INDIRECT("1:"&amp;LEN(D122))),1),"")))&gt;=10,_xlfn.TEXTJOIN("",TRUE,IF(ISNUMBER(--MID(D122,ROW(INDIRECT("1:"&amp;LEN(D122))),1)),MID(D122,ROW(INDIRECT("1:"&amp;LEN(D122))),1),"")),_xlfn.CONCAT("0",_xlfn.TEXTJOIN("",TRUE,IF(ISNUMBER(--MID(D122,ROW(INDIRECT("1:"&amp;LEN(D122))),1)),MID(D122,ROW(INDIRECT("1:"&amp;LEN(D122))),1),"")))))</f>
        <v>Cotswold: Mickleton05</v>
      </c>
      <c r="D122" s="235" t="s">
        <v>306</v>
      </c>
      <c r="E122" s="230" t="s">
        <v>307</v>
      </c>
      <c r="F122" s="230" t="s">
        <v>15</v>
      </c>
      <c r="G122" s="230" t="s">
        <v>308</v>
      </c>
      <c r="H122" s="230" t="s">
        <v>577</v>
      </c>
      <c r="I122" s="230" t="s">
        <v>455</v>
      </c>
      <c r="J122" s="230"/>
      <c r="K122" s="230" t="s">
        <v>434</v>
      </c>
      <c r="L122" s="232" t="s">
        <v>456</v>
      </c>
      <c r="M122" s="233" t="s">
        <v>478</v>
      </c>
      <c r="N122" s="233" t="s">
        <v>437</v>
      </c>
      <c r="O122" s="233" t="s">
        <v>438</v>
      </c>
      <c r="P122" s="233" t="s">
        <v>459</v>
      </c>
      <c r="Q122" s="233" t="s">
        <v>460</v>
      </c>
      <c r="R122" s="234" t="s">
        <v>575</v>
      </c>
      <c r="S122" s="48"/>
      <c r="T122" s="48"/>
      <c r="U122" s="50"/>
      <c r="V122" s="48"/>
      <c r="W122" s="40" t="b">
        <v>0</v>
      </c>
      <c r="X122" s="40" t="b">
        <v>0</v>
      </c>
      <c r="Y122" s="40" t="b">
        <v>0</v>
      </c>
      <c r="Z122" s="31"/>
      <c r="AA122" s="32"/>
      <c r="AB122" s="32"/>
      <c r="AC122" s="32"/>
      <c r="AD122" s="32"/>
      <c r="AE122" s="31"/>
      <c r="AF122" s="33"/>
      <c r="AG122" s="33"/>
      <c r="AH122" s="33"/>
      <c r="AI122" s="33"/>
      <c r="AJ122" s="217">
        <v>0</v>
      </c>
      <c r="AK122" s="172" t="s">
        <v>17</v>
      </c>
      <c r="AL122" s="31" t="s">
        <v>442</v>
      </c>
      <c r="AM122" s="37" t="s">
        <v>442</v>
      </c>
      <c r="AN122" s="37" t="s">
        <v>442</v>
      </c>
      <c r="AO122" s="37" t="s">
        <v>443</v>
      </c>
      <c r="AP122" s="37" t="s">
        <v>441</v>
      </c>
      <c r="AQ122" s="95" t="s">
        <v>442</v>
      </c>
      <c r="AR122" s="94" t="s">
        <v>443</v>
      </c>
      <c r="AS122" s="94" t="s">
        <v>443</v>
      </c>
      <c r="AT122" s="94" t="s">
        <v>444</v>
      </c>
      <c r="AU122" s="94" t="s">
        <v>441</v>
      </c>
      <c r="AV122" s="96" t="s">
        <v>442</v>
      </c>
      <c r="AW122" s="36"/>
      <c r="AX122" s="111"/>
      <c r="AY122" s="145" t="b">
        <v>1</v>
      </c>
      <c r="AZ122" s="139" t="b">
        <v>0</v>
      </c>
      <c r="BA122" s="137" t="b">
        <v>0</v>
      </c>
      <c r="BB122" s="141" t="s">
        <v>437</v>
      </c>
      <c r="BC122" s="147" t="b">
        <v>1</v>
      </c>
      <c r="BD122" s="72">
        <f t="shared" si="97"/>
        <v>3</v>
      </c>
      <c r="BE122" s="72">
        <f t="shared" si="98"/>
        <v>1</v>
      </c>
      <c r="BF122" s="72">
        <f t="shared" si="99"/>
        <v>0</v>
      </c>
      <c r="BG122" s="72">
        <f t="shared" si="100"/>
        <v>0</v>
      </c>
      <c r="BH122" s="72">
        <f t="shared" si="101"/>
        <v>0</v>
      </c>
      <c r="BI122" s="72">
        <f t="shared" si="102"/>
        <v>0</v>
      </c>
      <c r="BJ122" s="70">
        <f t="shared" si="103"/>
        <v>4</v>
      </c>
      <c r="BK122" s="70">
        <f t="shared" si="104"/>
        <v>4</v>
      </c>
      <c r="BL122" s="70">
        <f t="shared" si="105"/>
        <v>0</v>
      </c>
      <c r="BM122" s="70">
        <f t="shared" ca="1" si="106"/>
        <v>0</v>
      </c>
      <c r="BN122" s="70">
        <f t="shared" si="107"/>
        <v>1</v>
      </c>
      <c r="BO122" s="70">
        <f t="shared" si="108"/>
        <v>1</v>
      </c>
      <c r="BP122" s="70">
        <f t="shared" si="109"/>
        <v>1</v>
      </c>
      <c r="BQ122" s="70">
        <f t="shared" si="110"/>
        <v>1</v>
      </c>
      <c r="BR122" s="70">
        <f ca="1">IF(Thresholds!$C$8="Minimum",IF(OFFSET(BC122,0,$BR$1)&gt;=Thresholds!$D$8,1,0),IF(Thresholds!$C$8="Maximum",IF(OFFSET(BC122,0,$BR$1)&lt;=Thresholds!$D$8,1,0),1))</f>
        <v>0</v>
      </c>
      <c r="BS122" s="70">
        <f t="shared" si="111"/>
        <v>1</v>
      </c>
      <c r="BT122" s="70">
        <f t="shared" si="112"/>
        <v>1</v>
      </c>
      <c r="BU122" s="70">
        <f t="shared" si="113"/>
        <v>1</v>
      </c>
      <c r="BV122" s="70">
        <f t="shared" si="114"/>
        <v>0</v>
      </c>
      <c r="BW122" s="70">
        <f t="shared" si="115"/>
        <v>1</v>
      </c>
      <c r="BX122" s="70">
        <f t="shared" si="116"/>
        <v>1</v>
      </c>
    </row>
    <row r="123" spans="1:114" ht="135">
      <c r="A123" s="170" t="b">
        <v>1</v>
      </c>
      <c r="B123" s="17"/>
      <c r="C123" s="180" t="str" cm="1">
        <f t="array" aca="1" ref="C123" ca="1">_xlfn.CONCAT(R123,IF(_xlfn.NUMBERVALUE(_xlfn.TEXTJOIN("",TRUE,IF(ISNUMBER(--MID(D123,ROW(INDIRECT("1:"&amp;LEN(D123))),1)),MID(D123,ROW(INDIRECT("1:"&amp;LEN(D123))),1),"")))&gt;=10,_xlfn.TEXTJOIN("",TRUE,IF(ISNUMBER(--MID(D123,ROW(INDIRECT("1:"&amp;LEN(D123))),1)),MID(D123,ROW(INDIRECT("1:"&amp;LEN(D123))),1),"")),_xlfn.CONCAT("0",_xlfn.TEXTJOIN("",TRUE,IF(ISNUMBER(--MID(D123,ROW(INDIRECT("1:"&amp;LEN(D123))),1)),MID(D123,ROW(INDIRECT("1:"&amp;LEN(D123))),1),"")))))</f>
        <v>Cotswold: Mickleton06</v>
      </c>
      <c r="D123" s="235" t="s">
        <v>309</v>
      </c>
      <c r="E123" s="230" t="s">
        <v>310</v>
      </c>
      <c r="F123" s="230" t="s">
        <v>15</v>
      </c>
      <c r="G123" s="230" t="s">
        <v>311</v>
      </c>
      <c r="H123" s="230" t="s">
        <v>578</v>
      </c>
      <c r="I123" s="230" t="s">
        <v>433</v>
      </c>
      <c r="J123" s="230"/>
      <c r="K123" s="230" t="s">
        <v>579</v>
      </c>
      <c r="L123" s="232" t="s">
        <v>464</v>
      </c>
      <c r="M123" s="233" t="s">
        <v>436</v>
      </c>
      <c r="N123" s="233" t="s">
        <v>437</v>
      </c>
      <c r="O123" s="233" t="s">
        <v>479</v>
      </c>
      <c r="P123" s="233" t="s">
        <v>465</v>
      </c>
      <c r="Q123" s="233" t="s">
        <v>471</v>
      </c>
      <c r="R123" s="234" t="s">
        <v>575</v>
      </c>
      <c r="S123" s="48"/>
      <c r="T123" s="48"/>
      <c r="U123" s="50"/>
      <c r="V123" s="48"/>
      <c r="W123" s="40" t="b">
        <v>0</v>
      </c>
      <c r="X123" s="40" t="b">
        <v>0</v>
      </c>
      <c r="Y123" s="40" t="b">
        <v>0</v>
      </c>
      <c r="Z123" s="31"/>
      <c r="AA123" s="32"/>
      <c r="AB123" s="32"/>
      <c r="AC123" s="32"/>
      <c r="AD123" s="32"/>
      <c r="AE123" s="31"/>
      <c r="AF123" s="33"/>
      <c r="AG123" s="33"/>
      <c r="AH123" s="33"/>
      <c r="AI123" s="33"/>
      <c r="AJ123" s="217">
        <v>400000</v>
      </c>
      <c r="AK123" s="172" t="s">
        <v>17</v>
      </c>
      <c r="AL123" s="31" t="s">
        <v>441</v>
      </c>
      <c r="AM123" s="37" t="s">
        <v>443</v>
      </c>
      <c r="AN123" s="37" t="s">
        <v>441</v>
      </c>
      <c r="AO123" s="37" t="s">
        <v>443</v>
      </c>
      <c r="AP123" s="37" t="s">
        <v>442</v>
      </c>
      <c r="AQ123" s="95" t="s">
        <v>442</v>
      </c>
      <c r="AR123" s="94" t="s">
        <v>442</v>
      </c>
      <c r="AS123" s="94" t="s">
        <v>442</v>
      </c>
      <c r="AT123" s="94" t="s">
        <v>442</v>
      </c>
      <c r="AU123" s="94" t="s">
        <v>443</v>
      </c>
      <c r="AV123" s="96" t="s">
        <v>442</v>
      </c>
      <c r="AW123" s="36"/>
      <c r="AX123" s="111"/>
      <c r="AY123" s="145" t="b">
        <v>0</v>
      </c>
      <c r="AZ123" s="139" t="b">
        <v>1</v>
      </c>
      <c r="BA123" s="137" t="b">
        <v>1</v>
      </c>
      <c r="BB123" s="141" t="s">
        <v>437</v>
      </c>
      <c r="BC123" s="147" t="b">
        <v>0</v>
      </c>
      <c r="BD123" s="72">
        <f t="shared" si="97"/>
        <v>0</v>
      </c>
      <c r="BE123" s="72">
        <f t="shared" si="98"/>
        <v>2</v>
      </c>
      <c r="BF123" s="72">
        <f t="shared" si="99"/>
        <v>2</v>
      </c>
      <c r="BG123" s="72">
        <f t="shared" si="100"/>
        <v>0</v>
      </c>
      <c r="BH123" s="72">
        <f t="shared" si="101"/>
        <v>0</v>
      </c>
      <c r="BI123" s="72">
        <f t="shared" si="102"/>
        <v>0</v>
      </c>
      <c r="BJ123" s="70">
        <f t="shared" si="103"/>
        <v>2</v>
      </c>
      <c r="BK123" s="70">
        <f t="shared" si="104"/>
        <v>4</v>
      </c>
      <c r="BL123" s="70">
        <f t="shared" si="105"/>
        <v>0</v>
      </c>
      <c r="BM123" s="70">
        <f t="shared" ca="1" si="106"/>
        <v>1</v>
      </c>
      <c r="BN123" s="70">
        <f t="shared" si="107"/>
        <v>1</v>
      </c>
      <c r="BO123" s="70">
        <f t="shared" si="108"/>
        <v>1</v>
      </c>
      <c r="BP123" s="70">
        <f t="shared" si="109"/>
        <v>1</v>
      </c>
      <c r="BQ123" s="70">
        <f t="shared" si="110"/>
        <v>1</v>
      </c>
      <c r="BR123" s="70">
        <f ca="1">IF(Thresholds!$C$8="Minimum",IF(OFFSET(BC123,0,$BR$1)&gt;=Thresholds!$D$8,1,0),IF(Thresholds!$C$8="Maximum",IF(OFFSET(BC123,0,$BR$1)&lt;=Thresholds!$D$8,1,0),1))</f>
        <v>1</v>
      </c>
      <c r="BS123" s="70">
        <f t="shared" si="111"/>
        <v>1</v>
      </c>
      <c r="BT123" s="70">
        <f t="shared" si="112"/>
        <v>1</v>
      </c>
      <c r="BU123" s="70">
        <f t="shared" si="113"/>
        <v>1</v>
      </c>
      <c r="BV123" s="70">
        <f t="shared" si="114"/>
        <v>1</v>
      </c>
      <c r="BW123" s="70">
        <f t="shared" si="115"/>
        <v>1</v>
      </c>
      <c r="BX123" s="70">
        <f t="shared" si="116"/>
        <v>1</v>
      </c>
    </row>
    <row r="124" spans="1:114" ht="45" hidden="1">
      <c r="A124" s="170" t="b">
        <v>0</v>
      </c>
      <c r="B124" s="17"/>
      <c r="C124" s="180" t="str" cm="1">
        <f t="array" aca="1" ref="C124" ca="1">_xlfn.CONCAT(R124,IF(_xlfn.NUMBERVALUE(_xlfn.TEXTJOIN("",TRUE,IF(ISNUMBER(--MID(D124,ROW(INDIRECT("1:"&amp;LEN(D124))),1)),MID(D124,ROW(INDIRECT("1:"&amp;LEN(D124))),1),"")))&gt;=10,_xlfn.TEXTJOIN("",TRUE,IF(ISNUMBER(--MID(D124,ROW(INDIRECT("1:"&amp;LEN(D124))),1)),MID(D124,ROW(INDIRECT("1:"&amp;LEN(D124))),1),"")),_xlfn.CONCAT("0",_xlfn.TEXTJOIN("",TRUE,IF(ISNUMBER(--MID(D124,ROW(INDIRECT("1:"&amp;LEN(D124))),1)),MID(D124,ROW(INDIRECT("1:"&amp;LEN(D124))),1),"")))))</f>
        <v>Cotswold: Mickleton07</v>
      </c>
      <c r="D124" s="250" t="s">
        <v>667</v>
      </c>
      <c r="E124" s="107" t="s">
        <v>668</v>
      </c>
      <c r="F124" s="107" t="s">
        <v>15</v>
      </c>
      <c r="G124" s="107" t="s">
        <v>669</v>
      </c>
      <c r="H124" s="107" t="s">
        <v>670</v>
      </c>
      <c r="I124" s="107" t="s">
        <v>433</v>
      </c>
      <c r="J124" s="107"/>
      <c r="K124" s="107" t="s">
        <v>590</v>
      </c>
      <c r="L124" s="54" t="s">
        <v>447</v>
      </c>
      <c r="M124" s="44" t="s">
        <v>583</v>
      </c>
      <c r="N124" s="44" t="s">
        <v>437</v>
      </c>
      <c r="O124" s="44" t="s">
        <v>438</v>
      </c>
      <c r="P124" s="44" t="s">
        <v>123</v>
      </c>
      <c r="Q124" s="44" t="s">
        <v>460</v>
      </c>
      <c r="R124" s="44" t="s">
        <v>575</v>
      </c>
      <c r="S124" s="44"/>
      <c r="T124" s="44"/>
      <c r="U124" s="46"/>
      <c r="V124" s="44"/>
      <c r="W124" s="39" t="b">
        <v>0</v>
      </c>
      <c r="X124" s="39" t="b">
        <v>0</v>
      </c>
      <c r="Y124" s="39" t="b">
        <v>0</v>
      </c>
      <c r="Z124" s="31"/>
      <c r="AA124" s="32"/>
      <c r="AB124" s="32"/>
      <c r="AC124" s="32"/>
      <c r="AD124" s="32"/>
      <c r="AE124" s="31"/>
      <c r="AF124" s="33"/>
      <c r="AG124" s="33"/>
      <c r="AH124" s="33"/>
      <c r="AI124" s="33"/>
      <c r="AJ124" s="266"/>
      <c r="AK124" s="172" t="s">
        <v>99</v>
      </c>
      <c r="AL124" s="31" t="s">
        <v>441</v>
      </c>
      <c r="AM124" s="37" t="s">
        <v>442</v>
      </c>
      <c r="AN124" s="37" t="s">
        <v>441</v>
      </c>
      <c r="AO124" s="37" t="s">
        <v>441</v>
      </c>
      <c r="AP124" s="37" t="s">
        <v>441</v>
      </c>
      <c r="AQ124" s="95" t="s">
        <v>442</v>
      </c>
      <c r="AR124" s="94" t="s">
        <v>443</v>
      </c>
      <c r="AS124" s="94" t="s">
        <v>443</v>
      </c>
      <c r="AT124" s="94" t="s">
        <v>441</v>
      </c>
      <c r="AU124" s="94" t="s">
        <v>441</v>
      </c>
      <c r="AV124" s="96" t="s">
        <v>442</v>
      </c>
      <c r="AW124" s="36"/>
      <c r="AX124" s="111"/>
      <c r="AY124" s="145" t="b">
        <v>0</v>
      </c>
      <c r="AZ124" s="139" t="b">
        <v>1</v>
      </c>
      <c r="BA124" s="137" t="b">
        <v>1</v>
      </c>
      <c r="BB124" s="141" t="s">
        <v>437</v>
      </c>
      <c r="BC124" s="147" t="b">
        <v>0</v>
      </c>
      <c r="BD124" s="72">
        <f t="shared" si="97"/>
        <v>1</v>
      </c>
      <c r="BE124" s="72">
        <f t="shared" si="98"/>
        <v>0</v>
      </c>
      <c r="BF124" s="72">
        <f t="shared" si="99"/>
        <v>3</v>
      </c>
      <c r="BG124" s="72">
        <f t="shared" si="100"/>
        <v>0</v>
      </c>
      <c r="BH124" s="72">
        <f t="shared" si="101"/>
        <v>0</v>
      </c>
      <c r="BI124" s="72">
        <f t="shared" si="102"/>
        <v>0</v>
      </c>
      <c r="BJ124" s="70">
        <f t="shared" si="103"/>
        <v>1</v>
      </c>
      <c r="BK124" s="70">
        <f t="shared" si="104"/>
        <v>4</v>
      </c>
      <c r="BL124" s="70">
        <f t="shared" si="105"/>
        <v>0</v>
      </c>
      <c r="BM124" s="70">
        <f t="shared" ca="1" si="106"/>
        <v>1</v>
      </c>
      <c r="BN124" s="70">
        <f t="shared" si="107"/>
        <v>1</v>
      </c>
      <c r="BO124" s="70">
        <f t="shared" si="108"/>
        <v>1</v>
      </c>
      <c r="BP124" s="70">
        <f t="shared" si="109"/>
        <v>1</v>
      </c>
      <c r="BQ124" s="70">
        <f t="shared" si="110"/>
        <v>1</v>
      </c>
      <c r="BR124" s="70">
        <f ca="1">IF(Thresholds!$C$8="Minimum",IF(OFFSET(BC124,0,$BR$1)&gt;=Thresholds!$D$8,1,0),IF(Thresholds!$C$8="Maximum",IF(OFFSET(BC124,0,$BR$1)&lt;=Thresholds!$D$8,1,0),1))</f>
        <v>1</v>
      </c>
      <c r="BS124" s="70">
        <f t="shared" si="111"/>
        <v>1</v>
      </c>
      <c r="BT124" s="70">
        <f t="shared" si="112"/>
        <v>1</v>
      </c>
      <c r="BU124" s="70">
        <f t="shared" si="113"/>
        <v>1</v>
      </c>
      <c r="BV124" s="70">
        <f t="shared" si="114"/>
        <v>1</v>
      </c>
      <c r="BW124" s="70">
        <f t="shared" si="115"/>
        <v>1</v>
      </c>
      <c r="BX124" s="70">
        <f t="shared" si="116"/>
        <v>1</v>
      </c>
    </row>
    <row r="125" spans="1:114" ht="105">
      <c r="A125" s="170" t="b">
        <v>1</v>
      </c>
      <c r="B125" s="16"/>
      <c r="C125" s="180" t="str" cm="1">
        <f t="array" aca="1" ref="C125" ca="1">_xlfn.CONCAT(R125,IF(_xlfn.NUMBERVALUE(_xlfn.TEXTJOIN("",TRUE,IF(ISNUMBER(--MID(D125,ROW(INDIRECT("1:"&amp;LEN(D125))),1)),MID(D125,ROW(INDIRECT("1:"&amp;LEN(D125))),1),"")))&gt;=10,_xlfn.TEXTJOIN("",TRUE,IF(ISNUMBER(--MID(D125,ROW(INDIRECT("1:"&amp;LEN(D125))),1)),MID(D125,ROW(INDIRECT("1:"&amp;LEN(D125))),1),"")),_xlfn.CONCAT("0",_xlfn.TEXTJOIN("",TRUE,IF(ISNUMBER(--MID(D125,ROW(INDIRECT("1:"&amp;LEN(D125))),1)),MID(D125,ROW(INDIRECT("1:"&amp;LEN(D125))),1),"")))))</f>
        <v>Cotswold: Mickleton08</v>
      </c>
      <c r="D125" s="235" t="s">
        <v>312</v>
      </c>
      <c r="E125" s="230" t="s">
        <v>313</v>
      </c>
      <c r="F125" s="231" t="s">
        <v>15</v>
      </c>
      <c r="G125" s="230" t="s">
        <v>314</v>
      </c>
      <c r="H125" s="230" t="s">
        <v>580</v>
      </c>
      <c r="I125" s="230" t="s">
        <v>433</v>
      </c>
      <c r="J125" s="230"/>
      <c r="K125" s="230" t="s">
        <v>434</v>
      </c>
      <c r="L125" s="232" t="s">
        <v>435</v>
      </c>
      <c r="M125" s="233" t="s">
        <v>448</v>
      </c>
      <c r="N125" s="233" t="s">
        <v>581</v>
      </c>
      <c r="O125" s="233" t="s">
        <v>438</v>
      </c>
      <c r="P125" s="233" t="s">
        <v>123</v>
      </c>
      <c r="Q125" s="233" t="s">
        <v>450</v>
      </c>
      <c r="R125" s="233" t="s">
        <v>575</v>
      </c>
      <c r="S125" s="44"/>
      <c r="T125" s="44"/>
      <c r="U125" s="46"/>
      <c r="V125" s="44"/>
      <c r="W125" s="39" t="b">
        <v>0</v>
      </c>
      <c r="X125" s="39" t="b">
        <v>0</v>
      </c>
      <c r="Y125" s="39" t="b">
        <v>0</v>
      </c>
      <c r="Z125" s="31"/>
      <c r="AA125" s="32"/>
      <c r="AB125" s="32"/>
      <c r="AC125" s="32"/>
      <c r="AD125" s="32"/>
      <c r="AE125" s="31"/>
      <c r="AF125" s="33"/>
      <c r="AG125" s="33"/>
      <c r="AH125" s="33"/>
      <c r="AI125" s="33"/>
      <c r="AJ125" s="266">
        <v>2000000</v>
      </c>
      <c r="AK125" s="172" t="s">
        <v>64</v>
      </c>
      <c r="AL125" s="31" t="s">
        <v>443</v>
      </c>
      <c r="AM125" s="37" t="s">
        <v>442</v>
      </c>
      <c r="AN125" s="37" t="s">
        <v>443</v>
      </c>
      <c r="AO125" s="37" t="s">
        <v>442</v>
      </c>
      <c r="AP125" s="37" t="s">
        <v>441</v>
      </c>
      <c r="AQ125" s="34" t="s">
        <v>443</v>
      </c>
      <c r="AR125" s="35" t="s">
        <v>443</v>
      </c>
      <c r="AS125" s="35" t="s">
        <v>443</v>
      </c>
      <c r="AT125" s="35" t="s">
        <v>441</v>
      </c>
      <c r="AU125" s="35" t="s">
        <v>441</v>
      </c>
      <c r="AV125" s="35" t="s">
        <v>442</v>
      </c>
      <c r="AW125" s="36"/>
      <c r="AX125" s="111"/>
      <c r="AY125" s="145" t="b">
        <v>0</v>
      </c>
      <c r="AZ125" s="139" t="b">
        <v>0</v>
      </c>
      <c r="BA125" s="137" t="b">
        <v>0</v>
      </c>
      <c r="BB125" s="141" t="s">
        <v>433</v>
      </c>
      <c r="BC125" s="147" t="b">
        <v>1</v>
      </c>
      <c r="BD125" s="72">
        <f t="shared" si="97"/>
        <v>2</v>
      </c>
      <c r="BE125" s="72">
        <f t="shared" si="98"/>
        <v>2</v>
      </c>
      <c r="BF125" s="72">
        <f t="shared" si="99"/>
        <v>0</v>
      </c>
      <c r="BG125" s="72">
        <f t="shared" si="100"/>
        <v>0</v>
      </c>
      <c r="BH125" s="72">
        <f t="shared" si="101"/>
        <v>0</v>
      </c>
      <c r="BI125" s="72">
        <f t="shared" si="102"/>
        <v>0</v>
      </c>
      <c r="BJ125" s="70">
        <f t="shared" si="103"/>
        <v>4</v>
      </c>
      <c r="BK125" s="70">
        <f t="shared" si="104"/>
        <v>4</v>
      </c>
      <c r="BL125" s="70">
        <f t="shared" si="105"/>
        <v>0</v>
      </c>
      <c r="BM125" s="70">
        <f t="shared" ca="1" si="106"/>
        <v>0</v>
      </c>
      <c r="BN125" s="70">
        <f t="shared" si="107"/>
        <v>1</v>
      </c>
      <c r="BO125" s="70">
        <f t="shared" si="108"/>
        <v>1</v>
      </c>
      <c r="BP125" s="70">
        <f t="shared" si="109"/>
        <v>1</v>
      </c>
      <c r="BQ125" s="70">
        <f t="shared" si="110"/>
        <v>1</v>
      </c>
      <c r="BR125" s="70">
        <f ca="1">IF(Thresholds!$C$8="Minimum",IF(OFFSET(BC125,0,$BR$1)&gt;=Thresholds!$D$8,1,0),IF(Thresholds!$C$8="Maximum",IF(OFFSET(BC125,0,$BR$1)&lt;=Thresholds!$D$8,1,0),1))</f>
        <v>0</v>
      </c>
      <c r="BS125" s="70">
        <f t="shared" si="111"/>
        <v>1</v>
      </c>
      <c r="BT125" s="70">
        <f t="shared" si="112"/>
        <v>1</v>
      </c>
      <c r="BU125" s="70">
        <f t="shared" si="113"/>
        <v>1</v>
      </c>
      <c r="BV125" s="70">
        <f t="shared" si="114"/>
        <v>1</v>
      </c>
      <c r="BW125" s="70">
        <f t="shared" si="115"/>
        <v>1</v>
      </c>
      <c r="BX125" s="70">
        <f t="shared" si="116"/>
        <v>1</v>
      </c>
    </row>
    <row r="126" spans="1:114" ht="60">
      <c r="A126" s="170" t="b">
        <v>1</v>
      </c>
      <c r="B126" s="17"/>
      <c r="C126" s="180" t="str" cm="1">
        <f t="array" aca="1" ref="C126" ca="1">_xlfn.CONCAT(R126,IF(_xlfn.NUMBERVALUE(_xlfn.TEXTJOIN("",TRUE,IF(ISNUMBER(--MID(D126,ROW(INDIRECT("1:"&amp;LEN(D126))),1)),MID(D126,ROW(INDIRECT("1:"&amp;LEN(D126))),1),"")))&gt;=10,_xlfn.TEXTJOIN("",TRUE,IF(ISNUMBER(--MID(D126,ROW(INDIRECT("1:"&amp;LEN(D126))),1)),MID(D126,ROW(INDIRECT("1:"&amp;LEN(D126))),1),"")),_xlfn.CONCAT("0",_xlfn.TEXTJOIN("",TRUE,IF(ISNUMBER(--MID(D126,ROW(INDIRECT("1:"&amp;LEN(D126))),1)),MID(D126,ROW(INDIRECT("1:"&amp;LEN(D126))),1),"")))))</f>
        <v>Cotswold: Mickleton09</v>
      </c>
      <c r="D126" s="235" t="s">
        <v>315</v>
      </c>
      <c r="E126" s="230" t="s">
        <v>316</v>
      </c>
      <c r="F126" s="231" t="s">
        <v>317</v>
      </c>
      <c r="G126" s="230" t="s">
        <v>318</v>
      </c>
      <c r="H126" s="230" t="s">
        <v>582</v>
      </c>
      <c r="I126" s="230" t="s">
        <v>433</v>
      </c>
      <c r="J126" s="230"/>
      <c r="K126" s="230" t="s">
        <v>453</v>
      </c>
      <c r="L126" s="232" t="s">
        <v>447</v>
      </c>
      <c r="M126" s="233" t="s">
        <v>583</v>
      </c>
      <c r="N126" s="233" t="s">
        <v>437</v>
      </c>
      <c r="O126" s="233" t="s">
        <v>479</v>
      </c>
      <c r="P126" s="233" t="s">
        <v>465</v>
      </c>
      <c r="Q126" s="233" t="s">
        <v>450</v>
      </c>
      <c r="R126" s="233" t="s">
        <v>575</v>
      </c>
      <c r="S126" s="44"/>
      <c r="T126" s="44"/>
      <c r="U126" s="46"/>
      <c r="V126" s="44"/>
      <c r="W126" s="39" t="b">
        <v>0</v>
      </c>
      <c r="X126" s="39" t="b">
        <v>0</v>
      </c>
      <c r="Y126" s="39" t="b">
        <v>0</v>
      </c>
      <c r="Z126" s="31"/>
      <c r="AA126" s="32"/>
      <c r="AB126" s="32"/>
      <c r="AC126" s="32"/>
      <c r="AD126" s="32"/>
      <c r="AE126" s="31"/>
      <c r="AF126" s="33"/>
      <c r="AG126" s="33"/>
      <c r="AH126" s="33"/>
      <c r="AI126" s="33"/>
      <c r="AJ126" s="266">
        <v>0</v>
      </c>
      <c r="AK126" s="172" t="s">
        <v>12</v>
      </c>
      <c r="AL126" s="31" t="s">
        <v>441</v>
      </c>
      <c r="AM126" s="37" t="s">
        <v>443</v>
      </c>
      <c r="AN126" s="37" t="s">
        <v>442</v>
      </c>
      <c r="AO126" s="37" t="s">
        <v>442</v>
      </c>
      <c r="AP126" s="37" t="s">
        <v>441</v>
      </c>
      <c r="AQ126" s="34" t="s">
        <v>443</v>
      </c>
      <c r="AR126" s="35" t="s">
        <v>443</v>
      </c>
      <c r="AS126" s="35" t="s">
        <v>442</v>
      </c>
      <c r="AT126" s="35" t="s">
        <v>442</v>
      </c>
      <c r="AU126" s="35" t="s">
        <v>442</v>
      </c>
      <c r="AV126" s="35" t="s">
        <v>442</v>
      </c>
      <c r="AW126" s="36"/>
      <c r="AX126" s="111"/>
      <c r="AY126" s="145" t="b">
        <v>0</v>
      </c>
      <c r="AZ126" s="139" t="b">
        <v>1</v>
      </c>
      <c r="BA126" s="137" t="b">
        <v>1</v>
      </c>
      <c r="BB126" s="141" t="s">
        <v>437</v>
      </c>
      <c r="BC126" s="147" t="b">
        <v>0</v>
      </c>
      <c r="BD126" s="72">
        <f t="shared" si="97"/>
        <v>2</v>
      </c>
      <c r="BE126" s="72">
        <f t="shared" si="98"/>
        <v>1</v>
      </c>
      <c r="BF126" s="72">
        <f t="shared" si="99"/>
        <v>1</v>
      </c>
      <c r="BG126" s="72">
        <f t="shared" si="100"/>
        <v>0</v>
      </c>
      <c r="BH126" s="72">
        <f t="shared" si="101"/>
        <v>0</v>
      </c>
      <c r="BI126" s="72">
        <f t="shared" si="102"/>
        <v>0</v>
      </c>
      <c r="BJ126" s="70">
        <f t="shared" si="103"/>
        <v>3</v>
      </c>
      <c r="BK126" s="70">
        <f t="shared" si="104"/>
        <v>4</v>
      </c>
      <c r="BL126" s="70">
        <f t="shared" si="105"/>
        <v>0</v>
      </c>
      <c r="BM126" s="70">
        <f t="shared" ca="1" si="106"/>
        <v>0</v>
      </c>
      <c r="BN126" s="70">
        <f t="shared" si="107"/>
        <v>1</v>
      </c>
      <c r="BO126" s="70">
        <f t="shared" si="108"/>
        <v>1</v>
      </c>
      <c r="BP126" s="70">
        <f t="shared" si="109"/>
        <v>1</v>
      </c>
      <c r="BQ126" s="70">
        <f t="shared" si="110"/>
        <v>1</v>
      </c>
      <c r="BR126" s="70">
        <f ca="1">IF(Thresholds!$C$8="Minimum",IF(OFFSET(BC126,0,$BR$1)&gt;=Thresholds!$D$8,1,0),IF(Thresholds!$C$8="Maximum",IF(OFFSET(BC126,0,$BR$1)&lt;=Thresholds!$D$8,1,0),1))</f>
        <v>0</v>
      </c>
      <c r="BS126" s="70">
        <f t="shared" si="111"/>
        <v>1</v>
      </c>
      <c r="BT126" s="70">
        <f t="shared" si="112"/>
        <v>1</v>
      </c>
      <c r="BU126" s="70">
        <f t="shared" si="113"/>
        <v>1</v>
      </c>
      <c r="BV126" s="70">
        <f t="shared" si="114"/>
        <v>1</v>
      </c>
      <c r="BW126" s="70">
        <f t="shared" si="115"/>
        <v>1</v>
      </c>
      <c r="BX126" s="70">
        <f t="shared" si="116"/>
        <v>1</v>
      </c>
    </row>
    <row r="127" spans="1:114" ht="60" hidden="1">
      <c r="A127" s="170" t="b">
        <v>0</v>
      </c>
      <c r="B127" s="17"/>
      <c r="C127" s="180" t="str" cm="1">
        <f t="array" aca="1" ref="C127" ca="1">_xlfn.CONCAT(R127,IF(_xlfn.NUMBERVALUE(_xlfn.TEXTJOIN("",TRUE,IF(ISNUMBER(--MID(D127,ROW(INDIRECT("1:"&amp;LEN(D127))),1)),MID(D127,ROW(INDIRECT("1:"&amp;LEN(D127))),1),"")))&gt;=10,_xlfn.TEXTJOIN("",TRUE,IF(ISNUMBER(--MID(D127,ROW(INDIRECT("1:"&amp;LEN(D127))),1)),MID(D127,ROW(INDIRECT("1:"&amp;LEN(D127))),1),"")),_xlfn.CONCAT("0",_xlfn.TEXTJOIN("",TRUE,IF(ISNUMBER(--MID(D127,ROW(INDIRECT("1:"&amp;LEN(D127))),1)),MID(D127,ROW(INDIRECT("1:"&amp;LEN(D127))),1),"")))))</f>
        <v>Cotswold: Mickleton10</v>
      </c>
      <c r="D127" s="250" t="s">
        <v>659</v>
      </c>
      <c r="E127" s="107" t="s">
        <v>660</v>
      </c>
      <c r="F127" s="106" t="s">
        <v>15</v>
      </c>
      <c r="G127" s="107" t="s">
        <v>661</v>
      </c>
      <c r="H127" s="107" t="s">
        <v>578</v>
      </c>
      <c r="I127" s="107" t="s">
        <v>433</v>
      </c>
      <c r="J127" s="107"/>
      <c r="K127" s="107" t="s">
        <v>434</v>
      </c>
      <c r="L127" s="54" t="s">
        <v>464</v>
      </c>
      <c r="M127" s="44" t="s">
        <v>436</v>
      </c>
      <c r="N127" s="44" t="s">
        <v>437</v>
      </c>
      <c r="O127" s="44" t="s">
        <v>438</v>
      </c>
      <c r="P127" s="44" t="s">
        <v>465</v>
      </c>
      <c r="Q127" s="44" t="s">
        <v>471</v>
      </c>
      <c r="R127" s="44" t="s">
        <v>575</v>
      </c>
      <c r="S127" s="44"/>
      <c r="T127" s="44"/>
      <c r="U127" s="46"/>
      <c r="V127" s="44"/>
      <c r="W127" s="39" t="b">
        <v>0</v>
      </c>
      <c r="X127" s="39" t="b">
        <v>0</v>
      </c>
      <c r="Y127" s="39" t="b">
        <v>0</v>
      </c>
      <c r="Z127" s="31"/>
      <c r="AA127" s="32"/>
      <c r="AB127" s="32"/>
      <c r="AC127" s="32"/>
      <c r="AD127" s="32"/>
      <c r="AE127" s="31"/>
      <c r="AF127" s="33"/>
      <c r="AG127" s="33"/>
      <c r="AH127" s="33"/>
      <c r="AI127" s="33"/>
      <c r="AJ127" s="266"/>
      <c r="AK127" s="172" t="s">
        <v>99</v>
      </c>
      <c r="AL127" s="31" t="s">
        <v>441</v>
      </c>
      <c r="AM127" s="37" t="s">
        <v>442</v>
      </c>
      <c r="AN127" s="37" t="s">
        <v>441</v>
      </c>
      <c r="AO127" s="37" t="s">
        <v>443</v>
      </c>
      <c r="AP127" s="37" t="s">
        <v>442</v>
      </c>
      <c r="AQ127" s="34" t="s">
        <v>442</v>
      </c>
      <c r="AR127" s="35" t="s">
        <v>442</v>
      </c>
      <c r="AS127" s="35" t="s">
        <v>442</v>
      </c>
      <c r="AT127" s="35" t="s">
        <v>442</v>
      </c>
      <c r="AU127" s="35" t="s">
        <v>443</v>
      </c>
      <c r="AV127" s="35" t="s">
        <v>442</v>
      </c>
      <c r="AW127" s="36"/>
      <c r="AX127" s="111"/>
      <c r="AY127" s="145" t="b">
        <v>0</v>
      </c>
      <c r="AZ127" s="139" t="b">
        <v>1</v>
      </c>
      <c r="BA127" s="137" t="b">
        <v>1</v>
      </c>
      <c r="BB127" s="141" t="b">
        <v>0</v>
      </c>
      <c r="BC127" s="147" t="b">
        <v>0</v>
      </c>
      <c r="BD127" s="72">
        <f t="shared" si="97"/>
        <v>1</v>
      </c>
      <c r="BE127" s="72">
        <f t="shared" si="98"/>
        <v>1</v>
      </c>
      <c r="BF127" s="72">
        <f t="shared" si="99"/>
        <v>2</v>
      </c>
      <c r="BG127" s="72">
        <f t="shared" si="100"/>
        <v>0</v>
      </c>
      <c r="BH127" s="72">
        <f t="shared" si="101"/>
        <v>0</v>
      </c>
      <c r="BI127" s="72">
        <f t="shared" si="102"/>
        <v>0</v>
      </c>
      <c r="BJ127" s="70">
        <f t="shared" si="103"/>
        <v>2</v>
      </c>
      <c r="BK127" s="70">
        <f t="shared" si="104"/>
        <v>4</v>
      </c>
      <c r="BL127" s="70">
        <f t="shared" si="105"/>
        <v>0</v>
      </c>
      <c r="BM127" s="70">
        <f t="shared" ca="1" si="106"/>
        <v>1</v>
      </c>
      <c r="BN127" s="70">
        <f t="shared" si="107"/>
        <v>1</v>
      </c>
      <c r="BO127" s="70">
        <f t="shared" si="108"/>
        <v>1</v>
      </c>
      <c r="BP127" s="70">
        <f t="shared" si="109"/>
        <v>1</v>
      </c>
      <c r="BQ127" s="70">
        <f t="shared" si="110"/>
        <v>1</v>
      </c>
      <c r="BR127" s="70">
        <f ca="1">IF(Thresholds!$C$8="Minimum",IF(OFFSET(BC127,0,$BR$1)&gt;=Thresholds!$D$8,1,0),IF(Thresholds!$C$8="Maximum",IF(OFFSET(BC127,0,$BR$1)&lt;=Thresholds!$D$8,1,0),1))</f>
        <v>1</v>
      </c>
      <c r="BS127" s="70">
        <f t="shared" si="111"/>
        <v>1</v>
      </c>
      <c r="BT127" s="70">
        <f t="shared" si="112"/>
        <v>1</v>
      </c>
      <c r="BU127" s="70">
        <f t="shared" si="113"/>
        <v>1</v>
      </c>
      <c r="BV127" s="70">
        <f t="shared" si="114"/>
        <v>1</v>
      </c>
      <c r="BW127" s="70">
        <f t="shared" si="115"/>
        <v>1</v>
      </c>
      <c r="BX127" s="70">
        <f t="shared" si="116"/>
        <v>1</v>
      </c>
    </row>
    <row r="128" spans="1:114" ht="45">
      <c r="A128" s="170" t="b">
        <v>1</v>
      </c>
      <c r="B128" s="17"/>
      <c r="C128" s="180" t="str" cm="1">
        <f t="array" aca="1" ref="C128" ca="1">_xlfn.CONCAT(R128,IF(_xlfn.NUMBERVALUE(_xlfn.TEXTJOIN("",TRUE,IF(ISNUMBER(--MID(D128,ROW(INDIRECT("1:"&amp;LEN(D128))),1)),MID(D128,ROW(INDIRECT("1:"&amp;LEN(D128))),1),"")))&gt;=10,_xlfn.TEXTJOIN("",TRUE,IF(ISNUMBER(--MID(D128,ROW(INDIRECT("1:"&amp;LEN(D128))),1)),MID(D128,ROW(INDIRECT("1:"&amp;LEN(D128))),1),"")),_xlfn.CONCAT("0",_xlfn.TEXTJOIN("",TRUE,IF(ISNUMBER(--MID(D128,ROW(INDIRECT("1:"&amp;LEN(D128))),1)),MID(D128,ROW(INDIRECT("1:"&amp;LEN(D128))),1),"")))))</f>
        <v>Cotswold: Mickleton11</v>
      </c>
      <c r="D128" s="235" t="s">
        <v>319</v>
      </c>
      <c r="E128" s="230" t="s">
        <v>138</v>
      </c>
      <c r="F128" s="231" t="s">
        <v>15</v>
      </c>
      <c r="G128" s="230" t="s">
        <v>320</v>
      </c>
      <c r="H128" s="230" t="s">
        <v>572</v>
      </c>
      <c r="I128" s="231" t="s">
        <v>433</v>
      </c>
      <c r="J128" s="231"/>
      <c r="K128" s="231" t="s">
        <v>453</v>
      </c>
      <c r="L128" s="236" t="s">
        <v>447</v>
      </c>
      <c r="M128" s="234" t="s">
        <v>478</v>
      </c>
      <c r="N128" s="234" t="s">
        <v>437</v>
      </c>
      <c r="O128" s="234" t="s">
        <v>479</v>
      </c>
      <c r="P128" s="234" t="s">
        <v>465</v>
      </c>
      <c r="Q128" s="233" t="s">
        <v>450</v>
      </c>
      <c r="R128" s="233" t="s">
        <v>575</v>
      </c>
      <c r="S128" s="44"/>
      <c r="T128" s="44"/>
      <c r="U128" s="46"/>
      <c r="V128" s="44"/>
      <c r="W128" s="39" t="b">
        <v>0</v>
      </c>
      <c r="X128" s="39" t="b">
        <v>0</v>
      </c>
      <c r="Y128" s="39" t="b">
        <v>0</v>
      </c>
      <c r="Z128" s="31"/>
      <c r="AA128" s="32"/>
      <c r="AB128" s="32"/>
      <c r="AC128" s="32"/>
      <c r="AD128" s="32"/>
      <c r="AE128" s="31"/>
      <c r="AF128" s="33"/>
      <c r="AG128" s="33"/>
      <c r="AH128" s="33"/>
      <c r="AI128" s="33"/>
      <c r="AJ128" s="266">
        <v>150000</v>
      </c>
      <c r="AK128" s="172" t="s">
        <v>17</v>
      </c>
      <c r="AL128" s="31" t="s">
        <v>441</v>
      </c>
      <c r="AM128" s="37" t="s">
        <v>441</v>
      </c>
      <c r="AN128" s="37" t="s">
        <v>442</v>
      </c>
      <c r="AO128" s="37" t="s">
        <v>442</v>
      </c>
      <c r="AP128" s="37" t="s">
        <v>441</v>
      </c>
      <c r="AQ128" s="95" t="s">
        <v>441</v>
      </c>
      <c r="AR128" s="94" t="s">
        <v>443</v>
      </c>
      <c r="AS128" s="94" t="s">
        <v>443</v>
      </c>
      <c r="AT128" s="94" t="s">
        <v>443</v>
      </c>
      <c r="AU128" s="94" t="s">
        <v>443</v>
      </c>
      <c r="AV128" s="96" t="s">
        <v>443</v>
      </c>
      <c r="AW128" s="36"/>
      <c r="AX128" s="111"/>
      <c r="AY128" s="145" t="b">
        <v>0</v>
      </c>
      <c r="AZ128" s="139" t="b">
        <v>1</v>
      </c>
      <c r="BA128" s="137" t="b">
        <v>1</v>
      </c>
      <c r="BB128" s="141" t="b">
        <v>0</v>
      </c>
      <c r="BC128" s="147" t="b">
        <v>0</v>
      </c>
      <c r="BD128" s="72">
        <f t="shared" si="97"/>
        <v>2</v>
      </c>
      <c r="BE128" s="72">
        <f t="shared" si="98"/>
        <v>0</v>
      </c>
      <c r="BF128" s="72">
        <f t="shared" si="99"/>
        <v>2</v>
      </c>
      <c r="BG128" s="72">
        <f t="shared" si="100"/>
        <v>0</v>
      </c>
      <c r="BH128" s="72">
        <f t="shared" si="101"/>
        <v>0</v>
      </c>
      <c r="BI128" s="72">
        <f t="shared" si="102"/>
        <v>0</v>
      </c>
      <c r="BJ128" s="70">
        <f t="shared" si="103"/>
        <v>2</v>
      </c>
      <c r="BK128" s="70">
        <f t="shared" si="104"/>
        <v>4</v>
      </c>
      <c r="BL128" s="70">
        <f t="shared" si="105"/>
        <v>0</v>
      </c>
      <c r="BM128" s="70">
        <f t="shared" ca="1" si="106"/>
        <v>1</v>
      </c>
      <c r="BN128" s="70">
        <f t="shared" si="107"/>
        <v>1</v>
      </c>
      <c r="BO128" s="70">
        <f t="shared" si="108"/>
        <v>1</v>
      </c>
      <c r="BP128" s="70">
        <f t="shared" si="109"/>
        <v>1</v>
      </c>
      <c r="BQ128" s="70">
        <f t="shared" si="110"/>
        <v>1</v>
      </c>
      <c r="BR128" s="70">
        <f ca="1">IF(Thresholds!$C$8="Minimum",IF(OFFSET(BC128,0,$BR$1)&gt;=Thresholds!$D$8,1,0),IF(Thresholds!$C$8="Maximum",IF(OFFSET(BC128,0,$BR$1)&lt;=Thresholds!$D$8,1,0),1))</f>
        <v>1</v>
      </c>
      <c r="BS128" s="70">
        <f t="shared" si="111"/>
        <v>1</v>
      </c>
      <c r="BT128" s="70">
        <f t="shared" si="112"/>
        <v>1</v>
      </c>
      <c r="BU128" s="70">
        <f t="shared" si="113"/>
        <v>1</v>
      </c>
      <c r="BV128" s="70">
        <f t="shared" si="114"/>
        <v>1</v>
      </c>
      <c r="BW128" s="70">
        <f t="shared" si="115"/>
        <v>1</v>
      </c>
      <c r="BX128" s="70">
        <f t="shared" si="116"/>
        <v>1</v>
      </c>
    </row>
    <row r="129" spans="1:114" ht="180">
      <c r="A129" s="170" t="b">
        <v>1</v>
      </c>
      <c r="B129" s="17"/>
      <c r="C129" s="180" t="str" cm="1">
        <f t="array" aca="1" ref="C129" ca="1">_xlfn.CONCAT(R129,IF(_xlfn.NUMBERVALUE(_xlfn.TEXTJOIN("",TRUE,IF(ISNUMBER(--MID(D129,ROW(INDIRECT("1:"&amp;LEN(D129))),1)),MID(D129,ROW(INDIRECT("1:"&amp;LEN(D129))),1),"")))&gt;=10,_xlfn.TEXTJOIN("",TRUE,IF(ISNUMBER(--MID(D129,ROW(INDIRECT("1:"&amp;LEN(D129))),1)),MID(D129,ROW(INDIRECT("1:"&amp;LEN(D129))),1),"")),_xlfn.CONCAT("0",_xlfn.TEXTJOIN("",TRUE,IF(ISNUMBER(--MID(D129,ROW(INDIRECT("1:"&amp;LEN(D129))),1)),MID(D129,ROW(INDIRECT("1:"&amp;LEN(D129))),1),"")))))</f>
        <v>Cotswold: Moreton-In-Marsh01</v>
      </c>
      <c r="D129" s="235" t="s">
        <v>321</v>
      </c>
      <c r="E129" s="230" t="s">
        <v>322</v>
      </c>
      <c r="F129" s="230" t="s">
        <v>323</v>
      </c>
      <c r="G129" s="230" t="s">
        <v>324</v>
      </c>
      <c r="H129" s="231" t="s">
        <v>584</v>
      </c>
      <c r="I129" s="230" t="s">
        <v>433</v>
      </c>
      <c r="J129" s="230"/>
      <c r="K129" s="230" t="s">
        <v>434</v>
      </c>
      <c r="L129" s="232" t="s">
        <v>435</v>
      </c>
      <c r="M129" s="233" t="s">
        <v>436</v>
      </c>
      <c r="N129" s="233" t="s">
        <v>437</v>
      </c>
      <c r="O129" s="233" t="s">
        <v>438</v>
      </c>
      <c r="P129" s="233" t="s">
        <v>123</v>
      </c>
      <c r="Q129" s="233" t="s">
        <v>469</v>
      </c>
      <c r="R129" s="234" t="s">
        <v>585</v>
      </c>
      <c r="S129" s="49"/>
      <c r="T129" s="49"/>
      <c r="U129" s="52"/>
      <c r="V129" s="49"/>
      <c r="W129" s="41" t="b">
        <v>0</v>
      </c>
      <c r="X129" s="41" t="b">
        <v>0</v>
      </c>
      <c r="Y129" s="41" t="b">
        <v>0</v>
      </c>
      <c r="Z129" s="26"/>
      <c r="AA129" s="27"/>
      <c r="AB129" s="27"/>
      <c r="AC129" s="27"/>
      <c r="AD129" s="27"/>
      <c r="AE129" s="26"/>
      <c r="AF129" s="28"/>
      <c r="AG129" s="28"/>
      <c r="AH129" s="28"/>
      <c r="AI129" s="28"/>
      <c r="AJ129" s="267">
        <v>2000000</v>
      </c>
      <c r="AK129" s="173" t="s">
        <v>64</v>
      </c>
      <c r="AL129" s="26" t="s">
        <v>443</v>
      </c>
      <c r="AM129" s="29" t="s">
        <v>442</v>
      </c>
      <c r="AN129" s="29" t="s">
        <v>443</v>
      </c>
      <c r="AO129" s="37" t="s">
        <v>443</v>
      </c>
      <c r="AP129" s="29" t="s">
        <v>441</v>
      </c>
      <c r="AQ129" s="93" t="s">
        <v>443</v>
      </c>
      <c r="AR129" s="94" t="s">
        <v>443</v>
      </c>
      <c r="AS129" s="94" t="s">
        <v>443</v>
      </c>
      <c r="AT129" s="94" t="s">
        <v>441</v>
      </c>
      <c r="AU129" s="94" t="s">
        <v>441</v>
      </c>
      <c r="AV129" s="96" t="s">
        <v>442</v>
      </c>
      <c r="AW129" s="30"/>
      <c r="AX129" s="112"/>
      <c r="AY129" s="144" t="b">
        <v>0</v>
      </c>
      <c r="AZ129" s="139" t="b">
        <v>0</v>
      </c>
      <c r="BA129" s="137" t="b">
        <v>1</v>
      </c>
      <c r="BB129" s="141" t="s">
        <v>437</v>
      </c>
      <c r="BC129" s="147" t="b">
        <v>0</v>
      </c>
      <c r="BD129" s="72">
        <f t="shared" si="97"/>
        <v>1</v>
      </c>
      <c r="BE129" s="72">
        <f t="shared" si="98"/>
        <v>3</v>
      </c>
      <c r="BF129" s="72">
        <f t="shared" si="99"/>
        <v>0</v>
      </c>
      <c r="BG129" s="72">
        <f t="shared" si="100"/>
        <v>0</v>
      </c>
      <c r="BH129" s="72">
        <f t="shared" si="101"/>
        <v>0</v>
      </c>
      <c r="BI129" s="72">
        <f t="shared" si="102"/>
        <v>0</v>
      </c>
      <c r="BJ129" s="70">
        <f t="shared" si="103"/>
        <v>4</v>
      </c>
      <c r="BK129" s="70">
        <f t="shared" si="104"/>
        <v>4</v>
      </c>
      <c r="BL129" s="70">
        <f t="shared" si="105"/>
        <v>0</v>
      </c>
      <c r="BM129" s="70">
        <f t="shared" ca="1" si="106"/>
        <v>0</v>
      </c>
      <c r="BN129" s="70">
        <f t="shared" si="107"/>
        <v>1</v>
      </c>
      <c r="BO129" s="70">
        <f t="shared" si="108"/>
        <v>1</v>
      </c>
      <c r="BP129" s="70">
        <f t="shared" si="109"/>
        <v>1</v>
      </c>
      <c r="BQ129" s="70">
        <f t="shared" si="110"/>
        <v>1</v>
      </c>
      <c r="BR129" s="70">
        <f ca="1">IF(Thresholds!$C$8="Minimum",IF(OFFSET(BC129,0,$BR$1)&gt;=Thresholds!$D$8,1,0),IF(Thresholds!$C$8="Maximum",IF(OFFSET(BC129,0,$BR$1)&lt;=Thresholds!$D$8,1,0),1))</f>
        <v>0</v>
      </c>
      <c r="BS129" s="70">
        <f t="shared" si="111"/>
        <v>1</v>
      </c>
      <c r="BT129" s="70">
        <f t="shared" si="112"/>
        <v>1</v>
      </c>
      <c r="BU129" s="70">
        <f t="shared" si="113"/>
        <v>1</v>
      </c>
      <c r="BV129" s="70">
        <f t="shared" si="114"/>
        <v>1</v>
      </c>
      <c r="BW129" s="70">
        <f t="shared" si="115"/>
        <v>1</v>
      </c>
      <c r="BX129" s="70">
        <f t="shared" si="116"/>
        <v>1</v>
      </c>
    </row>
    <row r="130" spans="1:114" ht="45.6" customHeight="1">
      <c r="A130" s="170" t="b">
        <v>1</v>
      </c>
      <c r="B130" s="17"/>
      <c r="C130" s="180" t="str" cm="1">
        <f t="array" aca="1" ref="C130" ca="1">_xlfn.CONCAT(R130,IF(_xlfn.NUMBERVALUE(_xlfn.TEXTJOIN("",TRUE,IF(ISNUMBER(--MID(D130,ROW(INDIRECT("1:"&amp;LEN(D130))),1)),MID(D130,ROW(INDIRECT("1:"&amp;LEN(D130))),1),"")))&gt;=10,_xlfn.TEXTJOIN("",TRUE,IF(ISNUMBER(--MID(D130,ROW(INDIRECT("1:"&amp;LEN(D130))),1)),MID(D130,ROW(INDIRECT("1:"&amp;LEN(D130))),1),"")),_xlfn.CONCAT("0",_xlfn.TEXTJOIN("",TRUE,IF(ISNUMBER(--MID(D130,ROW(INDIRECT("1:"&amp;LEN(D130))),1)),MID(D130,ROW(INDIRECT("1:"&amp;LEN(D130))),1),"")))))</f>
        <v>Cotswold: Moreton-In-Marsh02</v>
      </c>
      <c r="D130" s="235" t="s">
        <v>325</v>
      </c>
      <c r="E130" s="230" t="s">
        <v>326</v>
      </c>
      <c r="F130" s="230" t="s">
        <v>15</v>
      </c>
      <c r="G130" s="230" t="s">
        <v>327</v>
      </c>
      <c r="H130" s="230" t="s">
        <v>586</v>
      </c>
      <c r="I130" s="230" t="s">
        <v>433</v>
      </c>
      <c r="J130" s="230"/>
      <c r="K130" s="231" t="s">
        <v>434</v>
      </c>
      <c r="L130" s="232" t="s">
        <v>435</v>
      </c>
      <c r="M130" s="233" t="s">
        <v>436</v>
      </c>
      <c r="N130" s="233" t="s">
        <v>437</v>
      </c>
      <c r="O130" s="234" t="s">
        <v>438</v>
      </c>
      <c r="P130" s="233" t="s">
        <v>470</v>
      </c>
      <c r="Q130" s="233" t="s">
        <v>439</v>
      </c>
      <c r="R130" s="234" t="s">
        <v>585</v>
      </c>
      <c r="S130" s="49"/>
      <c r="T130" s="49"/>
      <c r="U130" s="52"/>
      <c r="V130" s="49"/>
      <c r="W130" s="41" t="b">
        <v>0</v>
      </c>
      <c r="X130" s="41" t="b">
        <v>0</v>
      </c>
      <c r="Y130" s="41" t="b">
        <v>0</v>
      </c>
      <c r="Z130" s="26"/>
      <c r="AA130" s="27"/>
      <c r="AB130" s="27"/>
      <c r="AC130" s="27"/>
      <c r="AD130" s="27"/>
      <c r="AE130" s="26"/>
      <c r="AF130" s="28"/>
      <c r="AG130" s="28"/>
      <c r="AH130" s="28"/>
      <c r="AI130" s="28"/>
      <c r="AJ130" s="178">
        <v>250000</v>
      </c>
      <c r="AK130" s="173" t="s">
        <v>17</v>
      </c>
      <c r="AL130" s="26" t="s">
        <v>443</v>
      </c>
      <c r="AM130" s="29" t="s">
        <v>442</v>
      </c>
      <c r="AN130" s="29" t="s">
        <v>443</v>
      </c>
      <c r="AO130" s="37" t="s">
        <v>443</v>
      </c>
      <c r="AP130" s="29" t="s">
        <v>441</v>
      </c>
      <c r="AQ130" s="93" t="s">
        <v>443</v>
      </c>
      <c r="AR130" s="94" t="s">
        <v>443</v>
      </c>
      <c r="AS130" s="94" t="s">
        <v>443</v>
      </c>
      <c r="AT130" s="94" t="s">
        <v>441</v>
      </c>
      <c r="AU130" s="94" t="s">
        <v>441</v>
      </c>
      <c r="AV130" s="96" t="s">
        <v>442</v>
      </c>
      <c r="AW130" s="30"/>
      <c r="AX130" s="112"/>
      <c r="AY130" s="144" t="b">
        <v>1</v>
      </c>
      <c r="AZ130" s="139" t="b">
        <v>0</v>
      </c>
      <c r="BA130" s="137" t="b">
        <v>0</v>
      </c>
      <c r="BB130" s="141" t="s">
        <v>437</v>
      </c>
      <c r="BC130" s="147" t="b">
        <v>1</v>
      </c>
      <c r="BD130" s="72">
        <f t="shared" si="97"/>
        <v>1</v>
      </c>
      <c r="BE130" s="72">
        <f t="shared" si="98"/>
        <v>3</v>
      </c>
      <c r="BF130" s="72">
        <f t="shared" si="99"/>
        <v>0</v>
      </c>
      <c r="BG130" s="72">
        <f t="shared" si="100"/>
        <v>0</v>
      </c>
      <c r="BH130" s="72">
        <f t="shared" si="101"/>
        <v>0</v>
      </c>
      <c r="BI130" s="72">
        <f t="shared" si="102"/>
        <v>0</v>
      </c>
      <c r="BJ130" s="70">
        <f t="shared" si="103"/>
        <v>4</v>
      </c>
      <c r="BK130" s="70">
        <f t="shared" si="104"/>
        <v>4</v>
      </c>
      <c r="BL130" s="70">
        <f t="shared" si="105"/>
        <v>0</v>
      </c>
      <c r="BM130" s="70">
        <f t="shared" ca="1" si="106"/>
        <v>0</v>
      </c>
      <c r="BN130" s="70">
        <f t="shared" si="107"/>
        <v>1</v>
      </c>
      <c r="BO130" s="70">
        <f t="shared" si="108"/>
        <v>1</v>
      </c>
      <c r="BP130" s="70">
        <f t="shared" si="109"/>
        <v>1</v>
      </c>
      <c r="BQ130" s="70">
        <f t="shared" si="110"/>
        <v>1</v>
      </c>
      <c r="BR130" s="70">
        <f ca="1">IF(Thresholds!$C$8="Minimum",IF(OFFSET(BC130,0,$BR$1)&gt;=Thresholds!$D$8,1,0),IF(Thresholds!$C$8="Maximum",IF(OFFSET(BC130,0,$BR$1)&lt;=Thresholds!$D$8,1,0),1))</f>
        <v>0</v>
      </c>
      <c r="BS130" s="70">
        <f t="shared" si="111"/>
        <v>1</v>
      </c>
      <c r="BT130" s="70">
        <f t="shared" si="112"/>
        <v>1</v>
      </c>
      <c r="BU130" s="70">
        <f t="shared" si="113"/>
        <v>1</v>
      </c>
      <c r="BV130" s="70">
        <f t="shared" si="114"/>
        <v>1</v>
      </c>
      <c r="BW130" s="70">
        <f t="shared" si="115"/>
        <v>1</v>
      </c>
      <c r="BX130" s="70">
        <f t="shared" si="116"/>
        <v>1</v>
      </c>
    </row>
    <row r="131" spans="1:114" ht="29.1" customHeight="1">
      <c r="A131" s="170" t="b">
        <v>1</v>
      </c>
      <c r="B131" s="17"/>
      <c r="C131" s="180" t="str" cm="1">
        <f t="array" aca="1" ref="C131" ca="1">_xlfn.CONCAT(R131,IF(_xlfn.NUMBERVALUE(_xlfn.TEXTJOIN("",TRUE,IF(ISNUMBER(--MID(D131,ROW(INDIRECT("1:"&amp;LEN(D131))),1)),MID(D131,ROW(INDIRECT("1:"&amp;LEN(D131))),1),"")))&gt;=10,_xlfn.TEXTJOIN("",TRUE,IF(ISNUMBER(--MID(D131,ROW(INDIRECT("1:"&amp;LEN(D131))),1)),MID(D131,ROW(INDIRECT("1:"&amp;LEN(D131))),1),"")),_xlfn.CONCAT("0",_xlfn.TEXTJOIN("",TRUE,IF(ISNUMBER(--MID(D131,ROW(INDIRECT("1:"&amp;LEN(D131))),1)),MID(D131,ROW(INDIRECT("1:"&amp;LEN(D131))),1),"")))))</f>
        <v>Cotswold: Moreton-In-Marsh03</v>
      </c>
      <c r="D131" s="235" t="s">
        <v>328</v>
      </c>
      <c r="E131" s="231" t="s">
        <v>329</v>
      </c>
      <c r="F131" s="230" t="s">
        <v>15</v>
      </c>
      <c r="G131" s="230" t="s">
        <v>330</v>
      </c>
      <c r="H131" s="231" t="s">
        <v>587</v>
      </c>
      <c r="I131" s="230" t="s">
        <v>433</v>
      </c>
      <c r="J131" s="230"/>
      <c r="K131" s="230" t="s">
        <v>434</v>
      </c>
      <c r="L131" s="232" t="s">
        <v>435</v>
      </c>
      <c r="M131" s="233" t="s">
        <v>436</v>
      </c>
      <c r="N131" s="233" t="s">
        <v>437</v>
      </c>
      <c r="O131" s="233" t="s">
        <v>438</v>
      </c>
      <c r="P131" s="233" t="s">
        <v>470</v>
      </c>
      <c r="Q131" s="233" t="s">
        <v>439</v>
      </c>
      <c r="R131" s="234" t="s">
        <v>585</v>
      </c>
      <c r="S131" s="49"/>
      <c r="T131" s="49"/>
      <c r="U131" s="52"/>
      <c r="V131" s="49"/>
      <c r="W131" s="41" t="b">
        <v>0</v>
      </c>
      <c r="X131" s="41" t="b">
        <v>0</v>
      </c>
      <c r="Y131" s="41" t="b">
        <v>0</v>
      </c>
      <c r="Z131" s="26"/>
      <c r="AA131" s="27"/>
      <c r="AB131" s="27"/>
      <c r="AC131" s="27"/>
      <c r="AD131" s="27"/>
      <c r="AE131" s="26"/>
      <c r="AF131" s="28"/>
      <c r="AG131" s="28"/>
      <c r="AH131" s="28"/>
      <c r="AI131" s="28"/>
      <c r="AJ131" s="178">
        <v>1500000</v>
      </c>
      <c r="AK131" s="173" t="s">
        <v>17</v>
      </c>
      <c r="AL131" s="26" t="s">
        <v>443</v>
      </c>
      <c r="AM131" s="29" t="s">
        <v>442</v>
      </c>
      <c r="AN131" s="29" t="s">
        <v>443</v>
      </c>
      <c r="AO131" s="37" t="s">
        <v>443</v>
      </c>
      <c r="AP131" s="29" t="s">
        <v>441</v>
      </c>
      <c r="AQ131" s="93" t="s">
        <v>443</v>
      </c>
      <c r="AR131" s="94" t="s">
        <v>443</v>
      </c>
      <c r="AS131" s="94" t="s">
        <v>443</v>
      </c>
      <c r="AT131" s="94" t="s">
        <v>441</v>
      </c>
      <c r="AU131" s="94" t="s">
        <v>441</v>
      </c>
      <c r="AV131" s="96" t="s">
        <v>442</v>
      </c>
      <c r="AW131" s="30"/>
      <c r="AX131" s="112"/>
      <c r="AY131" s="144" t="b">
        <v>1</v>
      </c>
      <c r="AZ131" s="139" t="b">
        <v>0</v>
      </c>
      <c r="BA131" s="137" t="b">
        <v>0</v>
      </c>
      <c r="BB131" s="141" t="s">
        <v>437</v>
      </c>
      <c r="BC131" s="147" t="b">
        <v>1</v>
      </c>
      <c r="BD131" s="72">
        <f t="shared" si="97"/>
        <v>1</v>
      </c>
      <c r="BE131" s="72">
        <f t="shared" si="98"/>
        <v>3</v>
      </c>
      <c r="BF131" s="72">
        <f t="shared" si="99"/>
        <v>0</v>
      </c>
      <c r="BG131" s="72">
        <f t="shared" si="100"/>
        <v>0</v>
      </c>
      <c r="BH131" s="72">
        <f t="shared" si="101"/>
        <v>0</v>
      </c>
      <c r="BI131" s="72">
        <f t="shared" si="102"/>
        <v>0</v>
      </c>
      <c r="BJ131" s="70">
        <f t="shared" si="103"/>
        <v>4</v>
      </c>
      <c r="BK131" s="70">
        <f t="shared" si="104"/>
        <v>4</v>
      </c>
      <c r="BL131" s="70">
        <f t="shared" si="105"/>
        <v>0</v>
      </c>
      <c r="BM131" s="70">
        <f t="shared" ca="1" si="106"/>
        <v>0</v>
      </c>
      <c r="BN131" s="70">
        <f t="shared" si="107"/>
        <v>1</v>
      </c>
      <c r="BO131" s="70">
        <f t="shared" si="108"/>
        <v>1</v>
      </c>
      <c r="BP131" s="70">
        <f t="shared" si="109"/>
        <v>1</v>
      </c>
      <c r="BQ131" s="70">
        <f t="shared" si="110"/>
        <v>1</v>
      </c>
      <c r="BR131" s="70">
        <f ca="1">IF(Thresholds!$C$8="Minimum",IF(OFFSET(BC131,0,$BR$1)&gt;=Thresholds!$D$8,1,0),IF(Thresholds!$C$8="Maximum",IF(OFFSET(BC131,0,$BR$1)&lt;=Thresholds!$D$8,1,0),1))</f>
        <v>0</v>
      </c>
      <c r="BS131" s="70">
        <f t="shared" si="111"/>
        <v>1</v>
      </c>
      <c r="BT131" s="70">
        <f t="shared" si="112"/>
        <v>1</v>
      </c>
      <c r="BU131" s="70">
        <f t="shared" si="113"/>
        <v>1</v>
      </c>
      <c r="BV131" s="70">
        <f t="shared" si="114"/>
        <v>1</v>
      </c>
      <c r="BW131" s="70">
        <f t="shared" si="115"/>
        <v>1</v>
      </c>
      <c r="BX131" s="70">
        <f t="shared" si="116"/>
        <v>1</v>
      </c>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29.1" customHeight="1">
      <c r="A132" s="170" t="b">
        <v>1</v>
      </c>
      <c r="B132" s="17"/>
      <c r="C132" s="180" t="str" cm="1">
        <f t="array" aca="1" ref="C132" ca="1">_xlfn.CONCAT(R132,IF(_xlfn.NUMBERVALUE(_xlfn.TEXTJOIN("",TRUE,IF(ISNUMBER(--MID(D132,ROW(INDIRECT("1:"&amp;LEN(D132))),1)),MID(D132,ROW(INDIRECT("1:"&amp;LEN(D132))),1),"")))&gt;=10,_xlfn.TEXTJOIN("",TRUE,IF(ISNUMBER(--MID(D132,ROW(INDIRECT("1:"&amp;LEN(D132))),1)),MID(D132,ROW(INDIRECT("1:"&amp;LEN(D132))),1),"")),_xlfn.CONCAT("0",_xlfn.TEXTJOIN("",TRUE,IF(ISNUMBER(--MID(D132,ROW(INDIRECT("1:"&amp;LEN(D132))),1)),MID(D132,ROW(INDIRECT("1:"&amp;LEN(D132))),1),"")))))</f>
        <v>Cotswold: Moreton-In-Marsh04</v>
      </c>
      <c r="D132" s="235" t="s">
        <v>331</v>
      </c>
      <c r="E132" s="231" t="s">
        <v>332</v>
      </c>
      <c r="F132" s="230" t="s">
        <v>15</v>
      </c>
      <c r="G132" s="231" t="s">
        <v>333</v>
      </c>
      <c r="H132" s="231" t="s">
        <v>588</v>
      </c>
      <c r="I132" s="230" t="s">
        <v>433</v>
      </c>
      <c r="J132" s="230"/>
      <c r="K132" s="230" t="s">
        <v>434</v>
      </c>
      <c r="L132" s="232" t="s">
        <v>435</v>
      </c>
      <c r="M132" s="233" t="s">
        <v>436</v>
      </c>
      <c r="N132" s="233" t="s">
        <v>437</v>
      </c>
      <c r="O132" s="233" t="s">
        <v>438</v>
      </c>
      <c r="P132" s="233" t="s">
        <v>470</v>
      </c>
      <c r="Q132" s="233" t="s">
        <v>439</v>
      </c>
      <c r="R132" s="234" t="s">
        <v>585</v>
      </c>
      <c r="S132" s="49"/>
      <c r="T132" s="49"/>
      <c r="U132" s="52"/>
      <c r="V132" s="49"/>
      <c r="W132" s="41" t="b">
        <v>0</v>
      </c>
      <c r="X132" s="41" t="b">
        <v>0</v>
      </c>
      <c r="Y132" s="41" t="b">
        <v>0</v>
      </c>
      <c r="Z132" s="26"/>
      <c r="AA132" s="27"/>
      <c r="AB132" s="27"/>
      <c r="AC132" s="27"/>
      <c r="AD132" s="27"/>
      <c r="AE132" s="26"/>
      <c r="AF132" s="28"/>
      <c r="AG132" s="28"/>
      <c r="AH132" s="28"/>
      <c r="AI132" s="28"/>
      <c r="AJ132" s="178">
        <v>1000000</v>
      </c>
      <c r="AK132" s="173" t="s">
        <v>17</v>
      </c>
      <c r="AL132" s="26" t="s">
        <v>443</v>
      </c>
      <c r="AM132" s="29" t="s">
        <v>442</v>
      </c>
      <c r="AN132" s="29" t="s">
        <v>443</v>
      </c>
      <c r="AO132" s="37" t="s">
        <v>443</v>
      </c>
      <c r="AP132" s="29" t="s">
        <v>441</v>
      </c>
      <c r="AQ132" s="93" t="s">
        <v>443</v>
      </c>
      <c r="AR132" s="94" t="s">
        <v>443</v>
      </c>
      <c r="AS132" s="94" t="s">
        <v>443</v>
      </c>
      <c r="AT132" s="94" t="s">
        <v>441</v>
      </c>
      <c r="AU132" s="94" t="s">
        <v>441</v>
      </c>
      <c r="AV132" s="96" t="s">
        <v>443</v>
      </c>
      <c r="AW132" s="269"/>
      <c r="AX132" s="112"/>
      <c r="AY132" s="144" t="b">
        <v>1</v>
      </c>
      <c r="AZ132" s="139" t="b">
        <v>0</v>
      </c>
      <c r="BA132" s="137" t="b">
        <v>0</v>
      </c>
      <c r="BB132" s="141" t="s">
        <v>437</v>
      </c>
      <c r="BC132" s="147" t="b">
        <v>1</v>
      </c>
      <c r="BD132" s="72">
        <f t="shared" si="97"/>
        <v>1</v>
      </c>
      <c r="BE132" s="72">
        <f t="shared" si="98"/>
        <v>3</v>
      </c>
      <c r="BF132" s="72">
        <f t="shared" si="99"/>
        <v>0</v>
      </c>
      <c r="BG132" s="72">
        <f t="shared" si="100"/>
        <v>0</v>
      </c>
      <c r="BH132" s="72">
        <f t="shared" si="101"/>
        <v>0</v>
      </c>
      <c r="BI132" s="72">
        <f t="shared" si="102"/>
        <v>0</v>
      </c>
      <c r="BJ132" s="70">
        <f t="shared" si="103"/>
        <v>4</v>
      </c>
      <c r="BK132" s="70">
        <f t="shared" si="104"/>
        <v>4</v>
      </c>
      <c r="BL132" s="70">
        <f t="shared" si="105"/>
        <v>0</v>
      </c>
      <c r="BM132" s="70">
        <f t="shared" ca="1" si="106"/>
        <v>0</v>
      </c>
      <c r="BN132" s="70">
        <f t="shared" si="107"/>
        <v>1</v>
      </c>
      <c r="BO132" s="70">
        <f t="shared" si="108"/>
        <v>1</v>
      </c>
      <c r="BP132" s="70">
        <f t="shared" si="109"/>
        <v>1</v>
      </c>
      <c r="BQ132" s="70">
        <f t="shared" si="110"/>
        <v>1</v>
      </c>
      <c r="BR132" s="70">
        <f ca="1">IF(Thresholds!$C$8="Minimum",IF(OFFSET(BC132,0,$BR$1)&gt;=Thresholds!$D$8,1,0),IF(Thresholds!$C$8="Maximum",IF(OFFSET(BC132,0,$BR$1)&lt;=Thresholds!$D$8,1,0),1))</f>
        <v>0</v>
      </c>
      <c r="BS132" s="70">
        <f t="shared" si="111"/>
        <v>1</v>
      </c>
      <c r="BT132" s="70">
        <f t="shared" si="112"/>
        <v>1</v>
      </c>
      <c r="BU132" s="70">
        <f t="shared" si="113"/>
        <v>1</v>
      </c>
      <c r="BV132" s="70">
        <f t="shared" si="114"/>
        <v>1</v>
      </c>
      <c r="BW132" s="70">
        <f t="shared" si="115"/>
        <v>1</v>
      </c>
      <c r="BX132" s="70">
        <f t="shared" si="116"/>
        <v>1</v>
      </c>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29.1" customHeight="1" thickBot="1">
      <c r="A133" s="170" t="b">
        <v>1</v>
      </c>
      <c r="B133" s="110"/>
      <c r="C133" s="180" t="str" cm="1">
        <f t="array" aca="1" ref="C133" ca="1">_xlfn.CONCAT(R133,IF(_xlfn.NUMBERVALUE(_xlfn.TEXTJOIN("",TRUE,IF(ISNUMBER(--MID(D133,ROW(INDIRECT("1:"&amp;LEN(D133))),1)),MID(D133,ROW(INDIRECT("1:"&amp;LEN(D133))),1),"")))&gt;=10,_xlfn.TEXTJOIN("",TRUE,IF(ISNUMBER(--MID(D133,ROW(INDIRECT("1:"&amp;LEN(D133))),1)),MID(D133,ROW(INDIRECT("1:"&amp;LEN(D133))),1),"")),_xlfn.CONCAT("0",_xlfn.TEXTJOIN("",TRUE,IF(ISNUMBER(--MID(D133,ROW(INDIRECT("1:"&amp;LEN(D133))),1)),MID(D133,ROW(INDIRECT("1:"&amp;LEN(D133))),1),"")))))</f>
        <v>Cotswold: Moreton-In-Marsh05</v>
      </c>
      <c r="D133" s="251" t="s">
        <v>334</v>
      </c>
      <c r="E133" s="252" t="s">
        <v>335</v>
      </c>
      <c r="F133" s="256" t="s">
        <v>336</v>
      </c>
      <c r="G133" s="257" t="s">
        <v>337</v>
      </c>
      <c r="H133" s="252" t="s">
        <v>589</v>
      </c>
      <c r="I133" s="258" t="s">
        <v>433</v>
      </c>
      <c r="J133" s="258"/>
      <c r="K133" s="258" t="s">
        <v>590</v>
      </c>
      <c r="L133" s="260" t="s">
        <v>591</v>
      </c>
      <c r="M133" s="262" t="s">
        <v>457</v>
      </c>
      <c r="N133" s="262" t="s">
        <v>437</v>
      </c>
      <c r="O133" s="262" t="s">
        <v>458</v>
      </c>
      <c r="P133" s="262" t="s">
        <v>512</v>
      </c>
      <c r="Q133" s="264" t="s">
        <v>509</v>
      </c>
      <c r="R133" s="265" t="s">
        <v>585</v>
      </c>
      <c r="S133" s="158"/>
      <c r="T133" s="158"/>
      <c r="U133" s="159"/>
      <c r="V133" s="158"/>
      <c r="W133" s="160" t="b">
        <v>0</v>
      </c>
      <c r="X133" s="160" t="b">
        <v>0</v>
      </c>
      <c r="Y133" s="160" t="b">
        <v>0</v>
      </c>
      <c r="Z133" s="161"/>
      <c r="AA133" s="161"/>
      <c r="AB133" s="161"/>
      <c r="AC133" s="161"/>
      <c r="AD133" s="161"/>
      <c r="AE133" s="161"/>
      <c r="AF133" s="161"/>
      <c r="AG133" s="161"/>
      <c r="AH133" s="161"/>
      <c r="AI133" s="161"/>
      <c r="AJ133" s="179">
        <v>3500000</v>
      </c>
      <c r="AK133" s="161" t="s">
        <v>64</v>
      </c>
      <c r="AL133" s="161" t="s">
        <v>441</v>
      </c>
      <c r="AM133" s="162" t="s">
        <v>443</v>
      </c>
      <c r="AN133" s="162" t="s">
        <v>441</v>
      </c>
      <c r="AO133" s="129" t="s">
        <v>443</v>
      </c>
      <c r="AP133" s="163" t="s">
        <v>442</v>
      </c>
      <c r="AQ133" s="164" t="s">
        <v>442</v>
      </c>
      <c r="AR133" s="131" t="s">
        <v>442</v>
      </c>
      <c r="AS133" s="119" t="s">
        <v>442</v>
      </c>
      <c r="AT133" s="132" t="s">
        <v>441</v>
      </c>
      <c r="AU133" s="131" t="s">
        <v>443</v>
      </c>
      <c r="AV133" s="128" t="s">
        <v>442</v>
      </c>
      <c r="AW133" s="165"/>
      <c r="AX133" s="166"/>
      <c r="AY133" s="144" t="b">
        <v>0</v>
      </c>
      <c r="AZ133" s="139" t="b">
        <v>0</v>
      </c>
      <c r="BA133" s="137" t="b">
        <v>1</v>
      </c>
      <c r="BB133" s="141" t="s">
        <v>437</v>
      </c>
      <c r="BC133" s="147" t="b">
        <v>0</v>
      </c>
      <c r="BD133" s="72">
        <f t="shared" si="97"/>
        <v>0</v>
      </c>
      <c r="BE133" s="72">
        <f t="shared" si="98"/>
        <v>2</v>
      </c>
      <c r="BF133" s="72">
        <f t="shared" si="99"/>
        <v>2</v>
      </c>
      <c r="BG133" s="72">
        <f t="shared" si="100"/>
        <v>0</v>
      </c>
      <c r="BH133" s="72">
        <f t="shared" si="101"/>
        <v>0</v>
      </c>
      <c r="BI133" s="72">
        <f t="shared" si="102"/>
        <v>0</v>
      </c>
      <c r="BJ133" s="70">
        <f t="shared" si="103"/>
        <v>2</v>
      </c>
      <c r="BK133" s="70">
        <f t="shared" si="104"/>
        <v>4</v>
      </c>
      <c r="BL133" s="70">
        <f t="shared" si="105"/>
        <v>0</v>
      </c>
      <c r="BM133" s="70">
        <f t="shared" ca="1" si="106"/>
        <v>1</v>
      </c>
      <c r="BN133" s="70">
        <f t="shared" si="107"/>
        <v>1</v>
      </c>
      <c r="BO133" s="70">
        <f t="shared" si="108"/>
        <v>1</v>
      </c>
      <c r="BP133" s="70">
        <f t="shared" si="109"/>
        <v>1</v>
      </c>
      <c r="BQ133" s="70">
        <f t="shared" si="110"/>
        <v>1</v>
      </c>
      <c r="BR133" s="70">
        <f ca="1">IF(Thresholds!$C$8="Minimum",IF(OFFSET(BC133,0,$BR$1)&gt;=Thresholds!$D$8,1,0),IF(Thresholds!$C$8="Maximum",IF(OFFSET(BC133,0,$BR$1)&lt;=Thresholds!$D$8,1,0),1))</f>
        <v>1</v>
      </c>
      <c r="BS133" s="70">
        <f t="shared" si="111"/>
        <v>1</v>
      </c>
      <c r="BT133" s="70">
        <f t="shared" si="112"/>
        <v>1</v>
      </c>
      <c r="BU133" s="70">
        <f t="shared" si="113"/>
        <v>1</v>
      </c>
      <c r="BV133" s="70">
        <f t="shared" si="114"/>
        <v>1</v>
      </c>
      <c r="BW133" s="70">
        <f t="shared" si="115"/>
        <v>1</v>
      </c>
      <c r="BX133" s="70">
        <f t="shared" si="116"/>
        <v>1</v>
      </c>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29.1" hidden="1" customHeight="1" thickBot="1">
      <c r="A134" s="170" t="b">
        <v>0</v>
      </c>
      <c r="B134" s="110"/>
      <c r="C134" s="180" t="str" cm="1">
        <f t="array" aca="1" ref="C134" ca="1">_xlfn.CONCAT(R134,IF(_xlfn.NUMBERVALUE(_xlfn.TEXTJOIN("",TRUE,IF(ISNUMBER(--MID(D134,ROW(INDIRECT("1:"&amp;LEN(D134))),1)),MID(D134,ROW(INDIRECT("1:"&amp;LEN(D134))),1),"")))&gt;=10,_xlfn.TEXTJOIN("",TRUE,IF(ISNUMBER(--MID(D134,ROW(INDIRECT("1:"&amp;LEN(D134))),1)),MID(D134,ROW(INDIRECT("1:"&amp;LEN(D134))),1),"")),_xlfn.CONCAT("0",_xlfn.TEXTJOIN("",TRUE,IF(ISNUMBER(--MID(D134,ROW(INDIRECT("1:"&amp;LEN(D134))),1)),MID(D134,ROW(INDIRECT("1:"&amp;LEN(D134))),1),"")))))</f>
        <v>Cotswold: Moreton-In-Marsh06</v>
      </c>
      <c r="D134" s="149" t="s">
        <v>686</v>
      </c>
      <c r="E134" s="150" t="s">
        <v>687</v>
      </c>
      <c r="F134" s="182" t="s">
        <v>688</v>
      </c>
      <c r="G134" s="152" t="s">
        <v>689</v>
      </c>
      <c r="H134" s="150" t="s">
        <v>690</v>
      </c>
      <c r="I134" s="181" t="s">
        <v>433</v>
      </c>
      <c r="J134" s="181"/>
      <c r="K134" s="181" t="s">
        <v>590</v>
      </c>
      <c r="L134" s="184" t="s">
        <v>553</v>
      </c>
      <c r="M134" s="155" t="s">
        <v>457</v>
      </c>
      <c r="N134" s="155" t="s">
        <v>437</v>
      </c>
      <c r="O134" s="155" t="s">
        <v>438</v>
      </c>
      <c r="P134" s="155" t="s">
        <v>512</v>
      </c>
      <c r="Q134" s="185" t="s">
        <v>621</v>
      </c>
      <c r="R134" s="157" t="s">
        <v>585</v>
      </c>
      <c r="S134" s="158"/>
      <c r="T134" s="158"/>
      <c r="U134" s="159"/>
      <c r="V134" s="158"/>
      <c r="W134" s="160" t="b">
        <v>0</v>
      </c>
      <c r="X134" s="160" t="b">
        <v>0</v>
      </c>
      <c r="Y134" s="160" t="b">
        <v>0</v>
      </c>
      <c r="Z134" s="161"/>
      <c r="AA134" s="161"/>
      <c r="AB134" s="161"/>
      <c r="AC134" s="161"/>
      <c r="AD134" s="161"/>
      <c r="AE134" s="161"/>
      <c r="AF134" s="161"/>
      <c r="AG134" s="161"/>
      <c r="AH134" s="161"/>
      <c r="AI134" s="161"/>
      <c r="AJ134" s="179"/>
      <c r="AK134" s="161"/>
      <c r="AL134" s="161" t="s">
        <v>441</v>
      </c>
      <c r="AM134" s="162" t="s">
        <v>443</v>
      </c>
      <c r="AN134" s="162" t="s">
        <v>443</v>
      </c>
      <c r="AO134" s="162" t="s">
        <v>442</v>
      </c>
      <c r="AP134" s="163" t="s">
        <v>442</v>
      </c>
      <c r="AQ134" s="164" t="s">
        <v>443</v>
      </c>
      <c r="AR134" s="131" t="s">
        <v>441</v>
      </c>
      <c r="AS134" s="119" t="s">
        <v>441</v>
      </c>
      <c r="AT134" s="132" t="s">
        <v>444</v>
      </c>
      <c r="AU134" s="131" t="s">
        <v>444</v>
      </c>
      <c r="AV134" s="128" t="s">
        <v>443</v>
      </c>
      <c r="AW134" s="165"/>
      <c r="AX134" s="166"/>
      <c r="AY134" s="144" t="b">
        <v>0</v>
      </c>
      <c r="AZ134" s="139" t="b">
        <v>0</v>
      </c>
      <c r="BA134" s="137" t="b">
        <v>1</v>
      </c>
      <c r="BB134" s="141" t="s">
        <v>437</v>
      </c>
      <c r="BC134" s="147" t="b">
        <v>0</v>
      </c>
      <c r="BD134" s="72">
        <f t="shared" si="97"/>
        <v>1</v>
      </c>
      <c r="BE134" s="72">
        <f t="shared" si="98"/>
        <v>2</v>
      </c>
      <c r="BF134" s="72">
        <f t="shared" si="99"/>
        <v>1</v>
      </c>
      <c r="BG134" s="72">
        <f t="shared" si="100"/>
        <v>0</v>
      </c>
      <c r="BH134" s="72">
        <f t="shared" si="101"/>
        <v>0</v>
      </c>
      <c r="BI134" s="72">
        <f t="shared" si="102"/>
        <v>0</v>
      </c>
      <c r="BJ134" s="70">
        <f t="shared" si="103"/>
        <v>3</v>
      </c>
      <c r="BK134" s="70">
        <f t="shared" si="104"/>
        <v>4</v>
      </c>
      <c r="BL134" s="70">
        <f t="shared" si="105"/>
        <v>0</v>
      </c>
      <c r="BM134" s="70">
        <f t="shared" ca="1" si="106"/>
        <v>0</v>
      </c>
      <c r="BN134" s="70">
        <f t="shared" si="107"/>
        <v>1</v>
      </c>
      <c r="BO134" s="70">
        <f t="shared" si="108"/>
        <v>1</v>
      </c>
      <c r="BP134" s="70">
        <f t="shared" si="109"/>
        <v>1</v>
      </c>
      <c r="BQ134" s="70">
        <f t="shared" si="110"/>
        <v>1</v>
      </c>
      <c r="BR134" s="70">
        <f ca="1">IF(Thresholds!$C$8="Minimum",IF(OFFSET(BC134,0,$BR$1)&gt;=Thresholds!$D$8,1,0),IF(Thresholds!$C$8="Maximum",IF(OFFSET(BC134,0,$BR$1)&lt;=Thresholds!$D$8,1,0),1))</f>
        <v>0</v>
      </c>
      <c r="BS134" s="70">
        <f t="shared" si="111"/>
        <v>1</v>
      </c>
      <c r="BT134" s="70">
        <f t="shared" si="112"/>
        <v>1</v>
      </c>
      <c r="BU134" s="70">
        <f t="shared" si="113"/>
        <v>1</v>
      </c>
      <c r="BV134" s="70">
        <f t="shared" si="114"/>
        <v>0</v>
      </c>
      <c r="BW134" s="70">
        <f t="shared" si="115"/>
        <v>0</v>
      </c>
      <c r="BX134" s="70">
        <f t="shared" si="116"/>
        <v>1</v>
      </c>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29.1" hidden="1" customHeight="1" thickBot="1">
      <c r="A135" s="170" t="b">
        <v>0</v>
      </c>
      <c r="C135" s="180" t="str" cm="1">
        <f t="array" aca="1" ref="C135" ca="1">_xlfn.CONCAT(R135,IF(_xlfn.NUMBERVALUE(_xlfn.TEXTJOIN("",TRUE,IF(ISNUMBER(--MID(D135,ROW(INDIRECT("1:"&amp;LEN(D135))),1)),MID(D135,ROW(INDIRECT("1:"&amp;LEN(D135))),1),"")))&gt;=10,_xlfn.TEXTJOIN("",TRUE,IF(ISNUMBER(--MID(D135,ROW(INDIRECT("1:"&amp;LEN(D135))),1)),MID(D135,ROW(INDIRECT("1:"&amp;LEN(D135))),1),"")),_xlfn.CONCAT("0",_xlfn.TEXTJOIN("",TRUE,IF(ISNUMBER(--MID(D135,ROW(INDIRECT("1:"&amp;LEN(D135))),1)),MID(D135,ROW(INDIRECT("1:"&amp;LEN(D135))),1),"")))))</f>
        <v>Cotswold: Moreton-In-Marsh07</v>
      </c>
      <c r="D135" s="149" t="s">
        <v>691</v>
      </c>
      <c r="E135" s="150" t="s">
        <v>692</v>
      </c>
      <c r="F135" s="182" t="s">
        <v>15</v>
      </c>
      <c r="G135" s="183" t="s">
        <v>664</v>
      </c>
      <c r="H135" s="181" t="s">
        <v>693</v>
      </c>
      <c r="I135" s="181" t="s">
        <v>433</v>
      </c>
      <c r="J135" s="181"/>
      <c r="K135" s="181" t="s">
        <v>590</v>
      </c>
      <c r="L135" s="184" t="s">
        <v>553</v>
      </c>
      <c r="M135" s="155" t="s">
        <v>457</v>
      </c>
      <c r="N135" s="155" t="s">
        <v>437</v>
      </c>
      <c r="O135" s="155" t="s">
        <v>438</v>
      </c>
      <c r="P135" s="155" t="s">
        <v>512</v>
      </c>
      <c r="Q135" s="185" t="s">
        <v>621</v>
      </c>
      <c r="R135" s="157" t="s">
        <v>585</v>
      </c>
      <c r="S135" s="158"/>
      <c r="T135" s="158"/>
      <c r="U135" s="159"/>
      <c r="V135" s="158"/>
      <c r="W135" s="160" t="b">
        <v>0</v>
      </c>
      <c r="X135" s="160" t="b">
        <v>0</v>
      </c>
      <c r="Y135" s="160" t="b">
        <v>0</v>
      </c>
      <c r="Z135" s="161"/>
      <c r="AA135" s="161"/>
      <c r="AB135" s="161"/>
      <c r="AC135" s="161"/>
      <c r="AD135" s="161"/>
      <c r="AE135" s="161"/>
      <c r="AF135" s="161"/>
      <c r="AG135" s="161"/>
      <c r="AH135" s="161"/>
      <c r="AI135" s="161"/>
      <c r="AJ135" s="179"/>
      <c r="AK135" s="161"/>
      <c r="AL135" s="118" t="s">
        <v>441</v>
      </c>
      <c r="AM135" s="129" t="s">
        <v>443</v>
      </c>
      <c r="AN135" s="129" t="s">
        <v>443</v>
      </c>
      <c r="AO135" s="129" t="s">
        <v>443</v>
      </c>
      <c r="AP135" s="125" t="s">
        <v>441</v>
      </c>
      <c r="AQ135" s="130" t="s">
        <v>443</v>
      </c>
      <c r="AR135" s="131" t="s">
        <v>444</v>
      </c>
      <c r="AS135" s="119" t="s">
        <v>444</v>
      </c>
      <c r="AT135" s="132" t="s">
        <v>566</v>
      </c>
      <c r="AU135" s="131" t="s">
        <v>566</v>
      </c>
      <c r="AV135" s="128" t="s">
        <v>443</v>
      </c>
      <c r="AW135" s="165" t="s">
        <v>596</v>
      </c>
      <c r="AX135" s="166"/>
      <c r="AY135" s="144" t="b">
        <v>0</v>
      </c>
      <c r="AZ135" s="139" t="b">
        <v>0</v>
      </c>
      <c r="BA135" s="137" t="b">
        <v>0</v>
      </c>
      <c r="BB135" s="141" t="s">
        <v>437</v>
      </c>
      <c r="BC135" s="147" t="b">
        <v>1</v>
      </c>
      <c r="BD135" s="72">
        <f t="shared" si="97"/>
        <v>0</v>
      </c>
      <c r="BE135" s="72">
        <f t="shared" si="98"/>
        <v>3</v>
      </c>
      <c r="BF135" s="72">
        <f t="shared" si="99"/>
        <v>1</v>
      </c>
      <c r="BG135" s="72">
        <f t="shared" si="100"/>
        <v>0</v>
      </c>
      <c r="BH135" s="72">
        <f t="shared" si="101"/>
        <v>0</v>
      </c>
      <c r="BI135" s="72">
        <f t="shared" si="102"/>
        <v>0</v>
      </c>
      <c r="BJ135" s="70">
        <f t="shared" si="103"/>
        <v>3</v>
      </c>
      <c r="BK135" s="70">
        <f t="shared" si="104"/>
        <v>4</v>
      </c>
      <c r="BL135" s="70">
        <f t="shared" si="105"/>
        <v>0</v>
      </c>
      <c r="BM135" s="70">
        <f t="shared" ca="1" si="106"/>
        <v>0</v>
      </c>
      <c r="BN135" s="70">
        <f t="shared" si="107"/>
        <v>1</v>
      </c>
      <c r="BO135" s="70">
        <f t="shared" si="108"/>
        <v>1</v>
      </c>
      <c r="BP135" s="70">
        <f t="shared" si="109"/>
        <v>1</v>
      </c>
      <c r="BQ135" s="70">
        <f t="shared" si="110"/>
        <v>1</v>
      </c>
      <c r="BR135" s="70">
        <f ca="1">IF(Thresholds!$C$8="Minimum",IF(OFFSET(BC135,0,$BR$1)&gt;=Thresholds!$D$8,1,0),IF(Thresholds!$C$8="Maximum",IF(OFFSET(BC135,0,$BR$1)&lt;=Thresholds!$D$8,1,0),1))</f>
        <v>0</v>
      </c>
      <c r="BS135" s="70">
        <f t="shared" si="111"/>
        <v>1</v>
      </c>
      <c r="BT135" s="70">
        <f t="shared" si="112"/>
        <v>0</v>
      </c>
      <c r="BU135" s="70">
        <f t="shared" si="113"/>
        <v>0</v>
      </c>
      <c r="BV135" s="70">
        <f t="shared" si="114"/>
        <v>0</v>
      </c>
      <c r="BW135" s="70">
        <f t="shared" si="115"/>
        <v>0</v>
      </c>
      <c r="BX135" s="70">
        <f t="shared" si="116"/>
        <v>1</v>
      </c>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29.1" customHeight="1" thickBot="1">
      <c r="A136" s="170" t="b">
        <v>1</v>
      </c>
      <c r="B136" s="110"/>
      <c r="C136" s="180" t="str" cm="1">
        <f t="array" aca="1" ref="C136" ca="1">_xlfn.CONCAT(R136,IF(_xlfn.NUMBERVALUE(_xlfn.TEXTJOIN("",TRUE,IF(ISNUMBER(--MID(D136,ROW(INDIRECT("1:"&amp;LEN(D136))),1)),MID(D136,ROW(INDIRECT("1:"&amp;LEN(D136))),1),"")))&gt;=10,_xlfn.TEXTJOIN("",TRUE,IF(ISNUMBER(--MID(D136,ROW(INDIRECT("1:"&amp;LEN(D136))),1)),MID(D136,ROW(INDIRECT("1:"&amp;LEN(D136))),1),"")),_xlfn.CONCAT("0",_xlfn.TEXTJOIN("",TRUE,IF(ISNUMBER(--MID(D136,ROW(INDIRECT("1:"&amp;LEN(D136))),1)),MID(D136,ROW(INDIRECT("1:"&amp;LEN(D136))),1),"")))))</f>
        <v>Cotswold: Moreton-In-Marsh08</v>
      </c>
      <c r="D136" s="251" t="s">
        <v>338</v>
      </c>
      <c r="E136" s="252" t="s">
        <v>339</v>
      </c>
      <c r="F136" s="255" t="s">
        <v>340</v>
      </c>
      <c r="G136" s="257" t="s">
        <v>592</v>
      </c>
      <c r="H136" s="252" t="s">
        <v>593</v>
      </c>
      <c r="I136" s="252" t="s">
        <v>433</v>
      </c>
      <c r="J136" s="252"/>
      <c r="K136" s="252" t="s">
        <v>434</v>
      </c>
      <c r="L136" s="259" t="s">
        <v>483</v>
      </c>
      <c r="M136" s="261" t="s">
        <v>457</v>
      </c>
      <c r="N136" s="262" t="s">
        <v>437</v>
      </c>
      <c r="O136" s="261" t="s">
        <v>458</v>
      </c>
      <c r="P136" s="261" t="s">
        <v>512</v>
      </c>
      <c r="Q136" s="263" t="s">
        <v>484</v>
      </c>
      <c r="R136" s="265" t="s">
        <v>585</v>
      </c>
      <c r="S136" s="158"/>
      <c r="T136" s="158"/>
      <c r="U136" s="159"/>
      <c r="V136" s="158"/>
      <c r="W136" s="160" t="b">
        <v>0</v>
      </c>
      <c r="X136" s="160" t="b">
        <v>0</v>
      </c>
      <c r="Y136" s="160" t="b">
        <v>0</v>
      </c>
      <c r="Z136" s="161"/>
      <c r="AA136" s="161"/>
      <c r="AB136" s="161"/>
      <c r="AC136" s="161"/>
      <c r="AD136" s="161"/>
      <c r="AE136" s="161"/>
      <c r="AF136" s="161"/>
      <c r="AG136" s="161"/>
      <c r="AH136" s="161"/>
      <c r="AI136" s="161"/>
      <c r="AJ136" s="179">
        <v>2000000</v>
      </c>
      <c r="AK136" s="161" t="s">
        <v>17</v>
      </c>
      <c r="AL136" s="161" t="s">
        <v>441</v>
      </c>
      <c r="AM136" s="162" t="s">
        <v>443</v>
      </c>
      <c r="AN136" s="162" t="s">
        <v>441</v>
      </c>
      <c r="AO136" s="162" t="s">
        <v>441</v>
      </c>
      <c r="AP136" s="163" t="s">
        <v>442</v>
      </c>
      <c r="AQ136" s="164" t="s">
        <v>444</v>
      </c>
      <c r="AR136" s="131" t="s">
        <v>443</v>
      </c>
      <c r="AS136" s="119" t="s">
        <v>443</v>
      </c>
      <c r="AT136" s="132" t="s">
        <v>444</v>
      </c>
      <c r="AU136" s="131" t="s">
        <v>441</v>
      </c>
      <c r="AV136" s="128" t="s">
        <v>442</v>
      </c>
      <c r="AW136" s="165"/>
      <c r="AX136" s="166"/>
      <c r="AY136" s="144" t="b">
        <v>0</v>
      </c>
      <c r="AZ136" s="139" t="b">
        <v>1</v>
      </c>
      <c r="BA136" s="137" t="b">
        <v>1</v>
      </c>
      <c r="BB136" s="141" t="s">
        <v>437</v>
      </c>
      <c r="BC136" s="147" t="b">
        <v>0</v>
      </c>
      <c r="BD136" s="72">
        <f t="shared" si="97"/>
        <v>0</v>
      </c>
      <c r="BE136" s="72">
        <f t="shared" si="98"/>
        <v>1</v>
      </c>
      <c r="BF136" s="72">
        <f t="shared" si="99"/>
        <v>3</v>
      </c>
      <c r="BG136" s="72">
        <f t="shared" si="100"/>
        <v>0</v>
      </c>
      <c r="BH136" s="72">
        <f t="shared" si="101"/>
        <v>0</v>
      </c>
      <c r="BI136" s="72">
        <f t="shared" si="102"/>
        <v>0</v>
      </c>
      <c r="BJ136" s="70">
        <f t="shared" si="103"/>
        <v>1</v>
      </c>
      <c r="BK136" s="70">
        <f t="shared" si="104"/>
        <v>4</v>
      </c>
      <c r="BL136" s="70">
        <f t="shared" si="105"/>
        <v>0</v>
      </c>
      <c r="BM136" s="70">
        <f t="shared" ca="1" si="106"/>
        <v>0</v>
      </c>
      <c r="BN136" s="70">
        <f t="shared" si="107"/>
        <v>1</v>
      </c>
      <c r="BO136" s="70">
        <f t="shared" si="108"/>
        <v>1</v>
      </c>
      <c r="BP136" s="70">
        <f t="shared" si="109"/>
        <v>1</v>
      </c>
      <c r="BQ136" s="70">
        <f t="shared" si="110"/>
        <v>1</v>
      </c>
      <c r="BR136" s="70">
        <f ca="1">IF(Thresholds!$C$8="Minimum",IF(OFFSET(BC136,0,$BR$1)&gt;=Thresholds!$D$8,1,0),IF(Thresholds!$C$8="Maximum",IF(OFFSET(BC136,0,$BR$1)&lt;=Thresholds!$D$8,1,0),1))</f>
        <v>1</v>
      </c>
      <c r="BS136" s="70">
        <f t="shared" si="111"/>
        <v>0</v>
      </c>
      <c r="BT136" s="70">
        <f t="shared" si="112"/>
        <v>1</v>
      </c>
      <c r="BU136" s="70">
        <f t="shared" si="113"/>
        <v>1</v>
      </c>
      <c r="BV136" s="70">
        <f t="shared" si="114"/>
        <v>0</v>
      </c>
      <c r="BW136" s="70">
        <f t="shared" si="115"/>
        <v>1</v>
      </c>
      <c r="BX136" s="70">
        <f t="shared" si="116"/>
        <v>1</v>
      </c>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29.1" customHeight="1" thickBot="1">
      <c r="A137" s="170" t="b">
        <v>1</v>
      </c>
      <c r="B137" s="110"/>
      <c r="C137" s="180" t="str" cm="1">
        <f t="array" aca="1" ref="C137" ca="1">_xlfn.CONCAT(R137,IF(_xlfn.NUMBERVALUE(_xlfn.TEXTJOIN("",TRUE,IF(ISNUMBER(--MID(D137,ROW(INDIRECT("1:"&amp;LEN(D137))),1)),MID(D137,ROW(INDIRECT("1:"&amp;LEN(D137))),1),"")))&gt;=10,_xlfn.TEXTJOIN("",TRUE,IF(ISNUMBER(--MID(D137,ROW(INDIRECT("1:"&amp;LEN(D137))),1)),MID(D137,ROW(INDIRECT("1:"&amp;LEN(D137))),1),"")),_xlfn.CONCAT("0",_xlfn.TEXTJOIN("",TRUE,IF(ISNUMBER(--MID(D137,ROW(INDIRECT("1:"&amp;LEN(D137))),1)),MID(D137,ROW(INDIRECT("1:"&amp;LEN(D137))),1),"")))))</f>
        <v>Cotswold: Moreton-In-Marsh09</v>
      </c>
      <c r="D137" s="251" t="s">
        <v>342</v>
      </c>
      <c r="E137" s="252" t="s">
        <v>14</v>
      </c>
      <c r="F137" s="255" t="s">
        <v>15</v>
      </c>
      <c r="G137" s="257" t="s">
        <v>213</v>
      </c>
      <c r="H137" s="252" t="s">
        <v>533</v>
      </c>
      <c r="I137" s="252" t="s">
        <v>455</v>
      </c>
      <c r="J137" s="252"/>
      <c r="K137" s="252" t="s">
        <v>434</v>
      </c>
      <c r="L137" s="259" t="s">
        <v>456</v>
      </c>
      <c r="M137" s="261" t="s">
        <v>478</v>
      </c>
      <c r="N137" s="262" t="s">
        <v>437</v>
      </c>
      <c r="O137" s="261" t="s">
        <v>438</v>
      </c>
      <c r="P137" s="261" t="s">
        <v>459</v>
      </c>
      <c r="Q137" s="263" t="s">
        <v>460</v>
      </c>
      <c r="R137" s="265" t="s">
        <v>585</v>
      </c>
      <c r="S137" s="158"/>
      <c r="T137" s="158"/>
      <c r="U137" s="159"/>
      <c r="V137" s="158"/>
      <c r="W137" s="160" t="b">
        <v>0</v>
      </c>
      <c r="X137" s="160" t="b">
        <v>0</v>
      </c>
      <c r="Y137" s="160" t="b">
        <v>0</v>
      </c>
      <c r="Z137" s="161"/>
      <c r="AA137" s="161"/>
      <c r="AB137" s="161"/>
      <c r="AC137" s="161"/>
      <c r="AD137" s="161"/>
      <c r="AE137" s="161"/>
      <c r="AF137" s="161"/>
      <c r="AG137" s="161"/>
      <c r="AH137" s="161"/>
      <c r="AI137" s="161"/>
      <c r="AJ137" s="179">
        <v>0</v>
      </c>
      <c r="AK137" s="161" t="s">
        <v>17</v>
      </c>
      <c r="AL137" s="161" t="s">
        <v>442</v>
      </c>
      <c r="AM137" s="162" t="s">
        <v>442</v>
      </c>
      <c r="AN137" s="162" t="s">
        <v>442</v>
      </c>
      <c r="AO137" s="162" t="s">
        <v>443</v>
      </c>
      <c r="AP137" s="163" t="s">
        <v>441</v>
      </c>
      <c r="AQ137" s="164" t="s">
        <v>442</v>
      </c>
      <c r="AR137" s="131" t="s">
        <v>442</v>
      </c>
      <c r="AS137" s="119" t="s">
        <v>442</v>
      </c>
      <c r="AT137" s="132" t="s">
        <v>442</v>
      </c>
      <c r="AU137" s="131" t="s">
        <v>442</v>
      </c>
      <c r="AV137" s="128" t="s">
        <v>442</v>
      </c>
      <c r="AW137" s="165"/>
      <c r="AX137" s="166"/>
      <c r="AY137" s="144" t="b">
        <v>0</v>
      </c>
      <c r="AZ137" s="139" t="b">
        <v>1</v>
      </c>
      <c r="BA137" s="137" t="b">
        <v>1</v>
      </c>
      <c r="BB137" s="141" t="s">
        <v>437</v>
      </c>
      <c r="BC137" s="147" t="b">
        <v>0</v>
      </c>
      <c r="BD137" s="72">
        <f t="shared" si="97"/>
        <v>3</v>
      </c>
      <c r="BE137" s="72">
        <f t="shared" si="98"/>
        <v>1</v>
      </c>
      <c r="BF137" s="72">
        <f t="shared" si="99"/>
        <v>0</v>
      </c>
      <c r="BG137" s="72">
        <f t="shared" si="100"/>
        <v>0</v>
      </c>
      <c r="BH137" s="72">
        <f t="shared" si="101"/>
        <v>0</v>
      </c>
      <c r="BI137" s="72">
        <f t="shared" si="102"/>
        <v>0</v>
      </c>
      <c r="BJ137" s="70">
        <f t="shared" si="103"/>
        <v>4</v>
      </c>
      <c r="BK137" s="70">
        <f t="shared" si="104"/>
        <v>4</v>
      </c>
      <c r="BL137" s="70">
        <f t="shared" si="105"/>
        <v>0</v>
      </c>
      <c r="BM137" s="70">
        <f t="shared" ca="1" si="106"/>
        <v>0</v>
      </c>
      <c r="BN137" s="70">
        <f t="shared" si="107"/>
        <v>1</v>
      </c>
      <c r="BO137" s="70">
        <f t="shared" si="108"/>
        <v>1</v>
      </c>
      <c r="BP137" s="70">
        <f t="shared" si="109"/>
        <v>1</v>
      </c>
      <c r="BQ137" s="70">
        <f t="shared" si="110"/>
        <v>1</v>
      </c>
      <c r="BR137" s="70">
        <f ca="1">IF(Thresholds!$C$8="Minimum",IF(OFFSET(BC137,0,$BR$1)&gt;=Thresholds!$D$8,1,0),IF(Thresholds!$C$8="Maximum",IF(OFFSET(BC137,0,$BR$1)&lt;=Thresholds!$D$8,1,0),1))</f>
        <v>0</v>
      </c>
      <c r="BS137" s="70">
        <f t="shared" si="111"/>
        <v>1</v>
      </c>
      <c r="BT137" s="70">
        <f t="shared" si="112"/>
        <v>1</v>
      </c>
      <c r="BU137" s="70">
        <f t="shared" si="113"/>
        <v>1</v>
      </c>
      <c r="BV137" s="70">
        <f t="shared" si="114"/>
        <v>1</v>
      </c>
      <c r="BW137" s="70">
        <f t="shared" si="115"/>
        <v>1</v>
      </c>
      <c r="BX137" s="70">
        <f t="shared" si="116"/>
        <v>1</v>
      </c>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29.1" customHeight="1" thickBot="1">
      <c r="A138" s="170" t="b">
        <v>1</v>
      </c>
      <c r="C138" s="180" t="str" cm="1">
        <f t="array" aca="1" ref="C138" ca="1">_xlfn.CONCAT(R138,IF(_xlfn.NUMBERVALUE(_xlfn.TEXTJOIN("",TRUE,IF(ISNUMBER(--MID(D138,ROW(INDIRECT("1:"&amp;LEN(D138))),1)),MID(D138,ROW(INDIRECT("1:"&amp;LEN(D138))),1),"")))&gt;=10,_xlfn.TEXTJOIN("",TRUE,IF(ISNUMBER(--MID(D138,ROW(INDIRECT("1:"&amp;LEN(D138))),1)),MID(D138,ROW(INDIRECT("1:"&amp;LEN(D138))),1),"")),_xlfn.CONCAT("0",_xlfn.TEXTJOIN("",TRUE,IF(ISNUMBER(--MID(D138,ROW(INDIRECT("1:"&amp;LEN(D138))),1)),MID(D138,ROW(INDIRECT("1:"&amp;LEN(D138))),1),"")))))</f>
        <v>Cotswold: Moreton-In-Marsh10</v>
      </c>
      <c r="D138" s="251" t="s">
        <v>343</v>
      </c>
      <c r="E138" s="252" t="s">
        <v>835</v>
      </c>
      <c r="F138" s="255" t="s">
        <v>345</v>
      </c>
      <c r="G138" s="257" t="s">
        <v>346</v>
      </c>
      <c r="H138" s="252" t="s">
        <v>594</v>
      </c>
      <c r="I138" s="252" t="s">
        <v>433</v>
      </c>
      <c r="J138" s="252"/>
      <c r="K138" s="252" t="s">
        <v>434</v>
      </c>
      <c r="L138" s="259" t="s">
        <v>447</v>
      </c>
      <c r="M138" s="261" t="s">
        <v>448</v>
      </c>
      <c r="N138" s="262" t="s">
        <v>437</v>
      </c>
      <c r="O138" s="261" t="s">
        <v>458</v>
      </c>
      <c r="P138" s="261" t="s">
        <v>123</v>
      </c>
      <c r="Q138" s="263" t="s">
        <v>565</v>
      </c>
      <c r="R138" s="265" t="s">
        <v>585</v>
      </c>
      <c r="S138" s="158"/>
      <c r="T138" s="158"/>
      <c r="U138" s="159"/>
      <c r="V138" s="158"/>
      <c r="W138" s="160" t="b">
        <v>0</v>
      </c>
      <c r="X138" s="160" t="b">
        <v>0</v>
      </c>
      <c r="Y138" s="160" t="b">
        <v>0</v>
      </c>
      <c r="Z138" s="161"/>
      <c r="AA138" s="161"/>
      <c r="AB138" s="161"/>
      <c r="AC138" s="161"/>
      <c r="AD138" s="161"/>
      <c r="AE138" s="161"/>
      <c r="AF138" s="161"/>
      <c r="AG138" s="161"/>
      <c r="AH138" s="161"/>
      <c r="AI138" s="161"/>
      <c r="AJ138" s="179" t="s">
        <v>595</v>
      </c>
      <c r="AK138" s="161" t="s">
        <v>17</v>
      </c>
      <c r="AL138" s="161" t="s">
        <v>444</v>
      </c>
      <c r="AM138" s="162" t="s">
        <v>566</v>
      </c>
      <c r="AN138" s="162" t="s">
        <v>566</v>
      </c>
      <c r="AO138" s="162" t="s">
        <v>444</v>
      </c>
      <c r="AP138" s="163" t="s">
        <v>444</v>
      </c>
      <c r="AQ138" s="164" t="s">
        <v>441</v>
      </c>
      <c r="AR138" s="131" t="s">
        <v>444</v>
      </c>
      <c r="AS138" s="119" t="s">
        <v>441</v>
      </c>
      <c r="AT138" s="132" t="s">
        <v>566</v>
      </c>
      <c r="AU138" s="131" t="s">
        <v>566</v>
      </c>
      <c r="AV138" s="128" t="s">
        <v>444</v>
      </c>
      <c r="AW138" s="270" t="s">
        <v>596</v>
      </c>
      <c r="AX138" s="271" t="s">
        <v>597</v>
      </c>
      <c r="AY138" s="144" t="b">
        <v>0</v>
      </c>
      <c r="AZ138" s="139" t="b">
        <v>0</v>
      </c>
      <c r="BA138" s="137" t="b">
        <v>0</v>
      </c>
      <c r="BB138" s="141" t="s">
        <v>433</v>
      </c>
      <c r="BC138" s="147" t="b">
        <v>1</v>
      </c>
      <c r="BD138" s="72">
        <f t="shared" si="97"/>
        <v>0</v>
      </c>
      <c r="BE138" s="72">
        <f t="shared" si="98"/>
        <v>0</v>
      </c>
      <c r="BF138" s="72">
        <f t="shared" si="99"/>
        <v>0</v>
      </c>
      <c r="BG138" s="72">
        <f t="shared" si="100"/>
        <v>2</v>
      </c>
      <c r="BH138" s="72">
        <f t="shared" si="101"/>
        <v>2</v>
      </c>
      <c r="BI138" s="72">
        <f t="shared" si="102"/>
        <v>0</v>
      </c>
      <c r="BJ138" s="70">
        <f t="shared" si="103"/>
        <v>0</v>
      </c>
      <c r="BK138" s="70">
        <f t="shared" si="104"/>
        <v>0</v>
      </c>
      <c r="BL138" s="70">
        <f t="shared" si="105"/>
        <v>4</v>
      </c>
      <c r="BM138" s="70">
        <f t="shared" ca="1" si="106"/>
        <v>0</v>
      </c>
      <c r="BN138" s="70">
        <f t="shared" si="107"/>
        <v>1</v>
      </c>
      <c r="BO138" s="70">
        <f t="shared" si="108"/>
        <v>1</v>
      </c>
      <c r="BP138" s="70">
        <f t="shared" si="109"/>
        <v>1</v>
      </c>
      <c r="BQ138" s="70">
        <f t="shared" si="110"/>
        <v>1</v>
      </c>
      <c r="BR138" s="70">
        <f ca="1">IF(Thresholds!$C$8="Minimum",IF(OFFSET(BC138,0,$BR$1)&gt;=Thresholds!$D$8,1,0),IF(Thresholds!$C$8="Maximum",IF(OFFSET(BC138,0,$BR$1)&lt;=Thresholds!$D$8,1,0),1))</f>
        <v>0</v>
      </c>
      <c r="BS138" s="70">
        <f t="shared" si="111"/>
        <v>1</v>
      </c>
      <c r="BT138" s="70">
        <f t="shared" si="112"/>
        <v>0</v>
      </c>
      <c r="BU138" s="70">
        <f t="shared" si="113"/>
        <v>1</v>
      </c>
      <c r="BV138" s="70">
        <f t="shared" si="114"/>
        <v>0</v>
      </c>
      <c r="BW138" s="70">
        <f t="shared" si="115"/>
        <v>0</v>
      </c>
      <c r="BX138" s="70">
        <f t="shared" si="116"/>
        <v>0</v>
      </c>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29.1" hidden="1" customHeight="1" thickBot="1">
      <c r="A139" s="170" t="b">
        <v>0</v>
      </c>
      <c r="C139" s="180" t="str" cm="1">
        <f t="array" aca="1" ref="C139" ca="1">_xlfn.CONCAT(R139,IF(_xlfn.NUMBERVALUE(_xlfn.TEXTJOIN("",TRUE,IF(ISNUMBER(--MID(D139,ROW(INDIRECT("1:"&amp;LEN(D139))),1)),MID(D139,ROW(INDIRECT("1:"&amp;LEN(D139))),1),"")))&gt;=10,_xlfn.TEXTJOIN("",TRUE,IF(ISNUMBER(--MID(D139,ROW(INDIRECT("1:"&amp;LEN(D139))),1)),MID(D139,ROW(INDIRECT("1:"&amp;LEN(D139))),1),"")),_xlfn.CONCAT("0",_xlfn.TEXTJOIN("",TRUE,IF(ISNUMBER(--MID(D139,ROW(INDIRECT("1:"&amp;LEN(D139))),1)),MID(D139,ROW(INDIRECT("1:"&amp;LEN(D139))),1),"")))))</f>
        <v>Cotswold: Moreton-In-Marsh11</v>
      </c>
      <c r="D139" s="149" t="s">
        <v>671</v>
      </c>
      <c r="E139" s="150" t="s">
        <v>672</v>
      </c>
      <c r="F139" s="151" t="s">
        <v>15</v>
      </c>
      <c r="G139" s="152" t="s">
        <v>673</v>
      </c>
      <c r="H139" s="150" t="s">
        <v>674</v>
      </c>
      <c r="I139" s="150" t="s">
        <v>433</v>
      </c>
      <c r="J139" s="150"/>
      <c r="K139" s="150" t="s">
        <v>630</v>
      </c>
      <c r="L139" s="153" t="s">
        <v>447</v>
      </c>
      <c r="M139" s="154" t="s">
        <v>478</v>
      </c>
      <c r="N139" s="154" t="s">
        <v>599</v>
      </c>
      <c r="O139" s="154" t="s">
        <v>479</v>
      </c>
      <c r="P139" s="154" t="s">
        <v>465</v>
      </c>
      <c r="Q139" s="156" t="s">
        <v>487</v>
      </c>
      <c r="R139" s="157" t="s">
        <v>585</v>
      </c>
      <c r="S139" s="158"/>
      <c r="T139" s="158"/>
      <c r="U139" s="159"/>
      <c r="V139" s="158"/>
      <c r="W139" s="160" t="b">
        <v>0</v>
      </c>
      <c r="X139" s="160" t="b">
        <v>0</v>
      </c>
      <c r="Y139" s="160" t="b">
        <v>0</v>
      </c>
      <c r="Z139" s="161"/>
      <c r="AA139" s="161"/>
      <c r="AB139" s="161"/>
      <c r="AC139" s="161"/>
      <c r="AD139" s="161"/>
      <c r="AE139" s="161"/>
      <c r="AF139" s="161"/>
      <c r="AG139" s="161"/>
      <c r="AH139" s="161"/>
      <c r="AI139" s="161"/>
      <c r="AJ139" s="179"/>
      <c r="AK139" s="161"/>
      <c r="AL139" s="161" t="s">
        <v>441</v>
      </c>
      <c r="AM139" s="162" t="s">
        <v>441</v>
      </c>
      <c r="AN139" s="162" t="s">
        <v>443</v>
      </c>
      <c r="AO139" s="162" t="s">
        <v>441</v>
      </c>
      <c r="AP139" s="163" t="s">
        <v>443</v>
      </c>
      <c r="AQ139" s="164" t="s">
        <v>444</v>
      </c>
      <c r="AR139" s="131" t="s">
        <v>442</v>
      </c>
      <c r="AS139" s="119" t="s">
        <v>442</v>
      </c>
      <c r="AT139" s="132" t="s">
        <v>442</v>
      </c>
      <c r="AU139" s="131" t="s">
        <v>442</v>
      </c>
      <c r="AV139" s="128" t="s">
        <v>443</v>
      </c>
      <c r="AW139" s="165" t="s">
        <v>675</v>
      </c>
      <c r="AX139" s="166"/>
      <c r="AY139" s="144" t="b">
        <v>0</v>
      </c>
      <c r="AZ139" s="139" t="b">
        <v>0</v>
      </c>
      <c r="BA139" s="137" t="b">
        <v>0</v>
      </c>
      <c r="BB139" s="141" t="s">
        <v>437</v>
      </c>
      <c r="BC139" s="147" t="b">
        <v>1</v>
      </c>
      <c r="BD139" s="72">
        <f t="shared" si="97"/>
        <v>0</v>
      </c>
      <c r="BE139" s="72">
        <f t="shared" si="98"/>
        <v>1</v>
      </c>
      <c r="BF139" s="72">
        <f t="shared" si="99"/>
        <v>3</v>
      </c>
      <c r="BG139" s="72">
        <f t="shared" si="100"/>
        <v>0</v>
      </c>
      <c r="BH139" s="72">
        <f t="shared" si="101"/>
        <v>0</v>
      </c>
      <c r="BI139" s="72">
        <f t="shared" si="102"/>
        <v>0</v>
      </c>
      <c r="BJ139" s="70">
        <f t="shared" si="103"/>
        <v>1</v>
      </c>
      <c r="BK139" s="70">
        <f t="shared" si="104"/>
        <v>4</v>
      </c>
      <c r="BL139" s="70">
        <f t="shared" si="105"/>
        <v>0</v>
      </c>
      <c r="BM139" s="70">
        <f t="shared" ca="1" si="106"/>
        <v>0</v>
      </c>
      <c r="BN139" s="70">
        <f t="shared" si="107"/>
        <v>1</v>
      </c>
      <c r="BO139" s="70">
        <f t="shared" si="108"/>
        <v>1</v>
      </c>
      <c r="BP139" s="70">
        <f t="shared" si="109"/>
        <v>1</v>
      </c>
      <c r="BQ139" s="70">
        <f t="shared" si="110"/>
        <v>1</v>
      </c>
      <c r="BR139" s="70">
        <f ca="1">IF(Thresholds!$C$8="Minimum",IF(OFFSET(BC139,0,$BR$1)&gt;=Thresholds!$D$8,1,0),IF(Thresholds!$C$8="Maximum",IF(OFFSET(BC139,0,$BR$1)&lt;=Thresholds!$D$8,1,0),1))</f>
        <v>1</v>
      </c>
      <c r="BS139" s="70">
        <f t="shared" si="111"/>
        <v>0</v>
      </c>
      <c r="BT139" s="70">
        <f t="shared" si="112"/>
        <v>1</v>
      </c>
      <c r="BU139" s="70">
        <f t="shared" si="113"/>
        <v>1</v>
      </c>
      <c r="BV139" s="70">
        <f t="shared" si="114"/>
        <v>1</v>
      </c>
      <c r="BW139" s="70">
        <f t="shared" si="115"/>
        <v>1</v>
      </c>
      <c r="BX139" s="70">
        <f t="shared" si="116"/>
        <v>1</v>
      </c>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29.1" customHeight="1" thickBot="1">
      <c r="A140" s="170" t="b">
        <v>1</v>
      </c>
      <c r="C140" s="180" t="str" cm="1">
        <f t="array" aca="1" ref="C140" ca="1">_xlfn.CONCAT(R140,IF(_xlfn.NUMBERVALUE(_xlfn.TEXTJOIN("",TRUE,IF(ISNUMBER(--MID(D140,ROW(INDIRECT("1:"&amp;LEN(D140))),1)),MID(D140,ROW(INDIRECT("1:"&amp;LEN(D140))),1),"")))&gt;=10,_xlfn.TEXTJOIN("",TRUE,IF(ISNUMBER(--MID(D140,ROW(INDIRECT("1:"&amp;LEN(D140))),1)),MID(D140,ROW(INDIRECT("1:"&amp;LEN(D140))),1),"")),_xlfn.CONCAT("0",_xlfn.TEXTJOIN("",TRUE,IF(ISNUMBER(--MID(D140,ROW(INDIRECT("1:"&amp;LEN(D140))),1)),MID(D140,ROW(INDIRECT("1:"&amp;LEN(D140))),1),"")))))</f>
        <v>Cotswold: Moreton-In-Marsh12</v>
      </c>
      <c r="D140" s="251" t="s">
        <v>347</v>
      </c>
      <c r="E140" s="252" t="s">
        <v>348</v>
      </c>
      <c r="F140" s="255" t="s">
        <v>15</v>
      </c>
      <c r="G140" s="257" t="s">
        <v>349</v>
      </c>
      <c r="H140" s="252" t="s">
        <v>598</v>
      </c>
      <c r="I140" s="252" t="s">
        <v>433</v>
      </c>
      <c r="J140" s="252"/>
      <c r="K140" s="252" t="s">
        <v>434</v>
      </c>
      <c r="L140" s="259" t="s">
        <v>435</v>
      </c>
      <c r="M140" s="261" t="s">
        <v>436</v>
      </c>
      <c r="N140" s="261" t="s">
        <v>599</v>
      </c>
      <c r="O140" s="261" t="s">
        <v>438</v>
      </c>
      <c r="P140" s="261" t="s">
        <v>465</v>
      </c>
      <c r="Q140" s="263" t="s">
        <v>469</v>
      </c>
      <c r="R140" s="265" t="s">
        <v>585</v>
      </c>
      <c r="S140" s="158"/>
      <c r="T140" s="158"/>
      <c r="U140" s="159"/>
      <c r="V140" s="158"/>
      <c r="W140" s="160" t="b">
        <v>0</v>
      </c>
      <c r="X140" s="160" t="b">
        <v>0</v>
      </c>
      <c r="Y140" s="160" t="b">
        <v>0</v>
      </c>
      <c r="Z140" s="161"/>
      <c r="AA140" s="161"/>
      <c r="AB140" s="161"/>
      <c r="AC140" s="161"/>
      <c r="AD140" s="161"/>
      <c r="AE140" s="161"/>
      <c r="AF140" s="161"/>
      <c r="AG140" s="161"/>
      <c r="AH140" s="161"/>
      <c r="AI140" s="161"/>
      <c r="AJ140" s="179">
        <v>1000000</v>
      </c>
      <c r="AK140" s="161" t="s">
        <v>64</v>
      </c>
      <c r="AL140" s="161" t="s">
        <v>443</v>
      </c>
      <c r="AM140" s="162" t="s">
        <v>442</v>
      </c>
      <c r="AN140" s="162" t="s">
        <v>443</v>
      </c>
      <c r="AO140" s="162" t="s">
        <v>442</v>
      </c>
      <c r="AP140" s="163" t="s">
        <v>441</v>
      </c>
      <c r="AQ140" s="164" t="s">
        <v>566</v>
      </c>
      <c r="AR140" s="131" t="s">
        <v>443</v>
      </c>
      <c r="AS140" s="119" t="s">
        <v>443</v>
      </c>
      <c r="AT140" s="132" t="s">
        <v>441</v>
      </c>
      <c r="AU140" s="131" t="s">
        <v>441</v>
      </c>
      <c r="AV140" s="128" t="s">
        <v>442</v>
      </c>
      <c r="AW140" s="165"/>
      <c r="AX140" s="166"/>
      <c r="AY140" s="144" t="b">
        <v>0</v>
      </c>
      <c r="AZ140" s="139" t="b">
        <v>0</v>
      </c>
      <c r="BA140" s="137" t="b">
        <v>1</v>
      </c>
      <c r="BB140" s="141" t="s">
        <v>437</v>
      </c>
      <c r="BC140" s="147" t="b">
        <v>0</v>
      </c>
      <c r="BD140" s="72">
        <f t="shared" si="97"/>
        <v>2</v>
      </c>
      <c r="BE140" s="72">
        <f t="shared" si="98"/>
        <v>2</v>
      </c>
      <c r="BF140" s="72">
        <f t="shared" si="99"/>
        <v>0</v>
      </c>
      <c r="BG140" s="72">
        <f t="shared" si="100"/>
        <v>0</v>
      </c>
      <c r="BH140" s="72">
        <f t="shared" si="101"/>
        <v>0</v>
      </c>
      <c r="BI140" s="72">
        <f t="shared" si="102"/>
        <v>0</v>
      </c>
      <c r="BJ140" s="70">
        <f t="shared" si="103"/>
        <v>4</v>
      </c>
      <c r="BK140" s="70">
        <f t="shared" si="104"/>
        <v>4</v>
      </c>
      <c r="BL140" s="70">
        <f t="shared" si="105"/>
        <v>0</v>
      </c>
      <c r="BM140" s="70">
        <f t="shared" ca="1" si="106"/>
        <v>0</v>
      </c>
      <c r="BN140" s="70">
        <f t="shared" si="107"/>
        <v>1</v>
      </c>
      <c r="BO140" s="70">
        <f t="shared" si="108"/>
        <v>1</v>
      </c>
      <c r="BP140" s="70">
        <f t="shared" si="109"/>
        <v>1</v>
      </c>
      <c r="BQ140" s="70">
        <f t="shared" si="110"/>
        <v>1</v>
      </c>
      <c r="BR140" s="70">
        <f ca="1">IF(Thresholds!$C$8="Minimum",IF(OFFSET(BC140,0,$BR$1)&gt;=Thresholds!$D$8,1,0),IF(Thresholds!$C$8="Maximum",IF(OFFSET(BC140,0,$BR$1)&lt;=Thresholds!$D$8,1,0),1))</f>
        <v>0</v>
      </c>
      <c r="BS140" s="70">
        <f t="shared" si="111"/>
        <v>0</v>
      </c>
      <c r="BT140" s="70">
        <f t="shared" si="112"/>
        <v>1</v>
      </c>
      <c r="BU140" s="70">
        <f t="shared" si="113"/>
        <v>1</v>
      </c>
      <c r="BV140" s="70">
        <f t="shared" si="114"/>
        <v>1</v>
      </c>
      <c r="BW140" s="70">
        <f t="shared" si="115"/>
        <v>1</v>
      </c>
      <c r="BX140" s="70">
        <f t="shared" si="116"/>
        <v>1</v>
      </c>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29.1" customHeight="1" thickBot="1">
      <c r="A141" s="170" t="b">
        <v>1</v>
      </c>
      <c r="B141" s="110"/>
      <c r="C141" s="180" t="str" cm="1">
        <f t="array" aca="1" ref="C141" ca="1">_xlfn.CONCAT(R141,IF(_xlfn.NUMBERVALUE(_xlfn.TEXTJOIN("",TRUE,IF(ISNUMBER(--MID(D141,ROW(INDIRECT("1:"&amp;LEN(D141))),1)),MID(D141,ROW(INDIRECT("1:"&amp;LEN(D141))),1),"")))&gt;=10,_xlfn.TEXTJOIN("",TRUE,IF(ISNUMBER(--MID(D141,ROW(INDIRECT("1:"&amp;LEN(D141))),1)),MID(D141,ROW(INDIRECT("1:"&amp;LEN(D141))),1),"")),_xlfn.CONCAT("0",_xlfn.TEXTJOIN("",TRUE,IF(ISNUMBER(--MID(D141,ROW(INDIRECT("1:"&amp;LEN(D141))),1)),MID(D141,ROW(INDIRECT("1:"&amp;LEN(D141))),1),"")))))</f>
        <v>Cotswold: Moreton-In-Marsh13</v>
      </c>
      <c r="D141" s="251" t="s">
        <v>350</v>
      </c>
      <c r="E141" s="252" t="s">
        <v>351</v>
      </c>
      <c r="F141" s="255" t="s">
        <v>15</v>
      </c>
      <c r="G141" s="257" t="s">
        <v>352</v>
      </c>
      <c r="H141" s="252" t="s">
        <v>600</v>
      </c>
      <c r="I141" s="252" t="s">
        <v>433</v>
      </c>
      <c r="J141" s="252"/>
      <c r="K141" s="252" t="s">
        <v>434</v>
      </c>
      <c r="L141" s="259" t="s">
        <v>435</v>
      </c>
      <c r="M141" s="261" t="s">
        <v>436</v>
      </c>
      <c r="N141" s="261" t="s">
        <v>599</v>
      </c>
      <c r="O141" s="261" t="s">
        <v>438</v>
      </c>
      <c r="P141" s="261" t="s">
        <v>465</v>
      </c>
      <c r="Q141" s="263" t="s">
        <v>469</v>
      </c>
      <c r="R141" s="265" t="s">
        <v>585</v>
      </c>
      <c r="S141" s="158"/>
      <c r="T141" s="158"/>
      <c r="U141" s="159"/>
      <c r="V141" s="158"/>
      <c r="W141" s="160" t="b">
        <v>0</v>
      </c>
      <c r="X141" s="160" t="b">
        <v>0</v>
      </c>
      <c r="Y141" s="160" t="b">
        <v>0</v>
      </c>
      <c r="Z141" s="161"/>
      <c r="AA141" s="161"/>
      <c r="AB141" s="161"/>
      <c r="AC141" s="161"/>
      <c r="AD141" s="161"/>
      <c r="AE141" s="161"/>
      <c r="AF141" s="161"/>
      <c r="AG141" s="161"/>
      <c r="AH141" s="161"/>
      <c r="AI141" s="161"/>
      <c r="AJ141" s="179">
        <v>1500000</v>
      </c>
      <c r="AK141" s="161" t="s">
        <v>64</v>
      </c>
      <c r="AL141" s="161" t="s">
        <v>443</v>
      </c>
      <c r="AM141" s="162" t="s">
        <v>442</v>
      </c>
      <c r="AN141" s="162" t="s">
        <v>443</v>
      </c>
      <c r="AO141" s="162" t="s">
        <v>443</v>
      </c>
      <c r="AP141" s="163" t="s">
        <v>441</v>
      </c>
      <c r="AQ141" s="164" t="s">
        <v>443</v>
      </c>
      <c r="AR141" s="131" t="s">
        <v>443</v>
      </c>
      <c r="AS141" s="119" t="s">
        <v>443</v>
      </c>
      <c r="AT141" s="132" t="s">
        <v>441</v>
      </c>
      <c r="AU141" s="131" t="s">
        <v>441</v>
      </c>
      <c r="AV141" s="128" t="s">
        <v>442</v>
      </c>
      <c r="AW141" s="165"/>
      <c r="AX141" s="166"/>
      <c r="AY141" s="144" t="b">
        <v>0</v>
      </c>
      <c r="AZ141" s="139" t="b">
        <v>0</v>
      </c>
      <c r="BA141" s="137" t="b">
        <v>1</v>
      </c>
      <c r="BB141" s="141" t="s">
        <v>437</v>
      </c>
      <c r="BC141" s="147" t="b">
        <v>0</v>
      </c>
      <c r="BD141" s="72">
        <f t="shared" si="97"/>
        <v>1</v>
      </c>
      <c r="BE141" s="72">
        <f t="shared" si="98"/>
        <v>3</v>
      </c>
      <c r="BF141" s="72">
        <f t="shared" si="99"/>
        <v>0</v>
      </c>
      <c r="BG141" s="72">
        <f t="shared" si="100"/>
        <v>0</v>
      </c>
      <c r="BH141" s="72">
        <f t="shared" si="101"/>
        <v>0</v>
      </c>
      <c r="BI141" s="72">
        <f t="shared" si="102"/>
        <v>0</v>
      </c>
      <c r="BJ141" s="70">
        <f t="shared" si="103"/>
        <v>4</v>
      </c>
      <c r="BK141" s="70">
        <f t="shared" si="104"/>
        <v>4</v>
      </c>
      <c r="BL141" s="70">
        <f t="shared" si="105"/>
        <v>0</v>
      </c>
      <c r="BM141" s="70">
        <f t="shared" ca="1" si="106"/>
        <v>0</v>
      </c>
      <c r="BN141" s="70">
        <f t="shared" si="107"/>
        <v>1</v>
      </c>
      <c r="BO141" s="70">
        <f t="shared" si="108"/>
        <v>1</v>
      </c>
      <c r="BP141" s="70">
        <f t="shared" si="109"/>
        <v>1</v>
      </c>
      <c r="BQ141" s="70">
        <f t="shared" si="110"/>
        <v>1</v>
      </c>
      <c r="BR141" s="70">
        <f ca="1">IF(Thresholds!$C$8="Minimum",IF(OFFSET(BC141,0,$BR$1)&gt;=Thresholds!$D$8,1,0),IF(Thresholds!$C$8="Maximum",IF(OFFSET(BC141,0,$BR$1)&lt;=Thresholds!$D$8,1,0),1))</f>
        <v>0</v>
      </c>
      <c r="BS141" s="70">
        <f t="shared" si="111"/>
        <v>1</v>
      </c>
      <c r="BT141" s="70">
        <f t="shared" si="112"/>
        <v>1</v>
      </c>
      <c r="BU141" s="70">
        <f t="shared" si="113"/>
        <v>1</v>
      </c>
      <c r="BV141" s="70">
        <f t="shared" si="114"/>
        <v>1</v>
      </c>
      <c r="BW141" s="70">
        <f t="shared" si="115"/>
        <v>1</v>
      </c>
      <c r="BX141" s="70">
        <f t="shared" si="116"/>
        <v>1</v>
      </c>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29.1" hidden="1" customHeight="1" thickBot="1">
      <c r="A142" s="170" t="b">
        <v>0</v>
      </c>
      <c r="C142" s="180" t="str" cm="1">
        <f t="array" aca="1" ref="C142" ca="1">_xlfn.CONCAT(R142,IF(_xlfn.NUMBERVALUE(_xlfn.TEXTJOIN("",TRUE,IF(ISNUMBER(--MID(D142,ROW(INDIRECT("1:"&amp;LEN(D142))),1)),MID(D142,ROW(INDIRECT("1:"&amp;LEN(D142))),1),"")))&gt;=10,_xlfn.TEXTJOIN("",TRUE,IF(ISNUMBER(--MID(D142,ROW(INDIRECT("1:"&amp;LEN(D142))),1)),MID(D142,ROW(INDIRECT("1:"&amp;LEN(D142))),1),"")),_xlfn.CONCAT("0",_xlfn.TEXTJOIN("",TRUE,IF(ISNUMBER(--MID(D142,ROW(INDIRECT("1:"&amp;LEN(D142))),1)),MID(D142,ROW(INDIRECT("1:"&amp;LEN(D142))),1),"")))))</f>
        <v>Cotswold: Moreton-In-Marsh14</v>
      </c>
      <c r="D142" s="149" t="s">
        <v>676</v>
      </c>
      <c r="E142" s="150" t="s">
        <v>677</v>
      </c>
      <c r="F142" s="151" t="s">
        <v>678</v>
      </c>
      <c r="G142" s="152" t="s">
        <v>679</v>
      </c>
      <c r="H142" s="150" t="s">
        <v>680</v>
      </c>
      <c r="I142" s="150" t="s">
        <v>433</v>
      </c>
      <c r="J142" s="150"/>
      <c r="K142" s="150" t="s">
        <v>434</v>
      </c>
      <c r="L142" s="153" t="s">
        <v>447</v>
      </c>
      <c r="M142" s="154" t="s">
        <v>478</v>
      </c>
      <c r="N142" s="154" t="s">
        <v>599</v>
      </c>
      <c r="O142" s="154" t="s">
        <v>479</v>
      </c>
      <c r="P142" s="154" t="s">
        <v>465</v>
      </c>
      <c r="Q142" s="156" t="s">
        <v>565</v>
      </c>
      <c r="R142" s="157" t="s">
        <v>585</v>
      </c>
      <c r="S142" s="158"/>
      <c r="T142" s="158"/>
      <c r="U142" s="159"/>
      <c r="V142" s="158"/>
      <c r="W142" s="160" t="b">
        <v>0</v>
      </c>
      <c r="X142" s="160" t="b">
        <v>0</v>
      </c>
      <c r="Y142" s="160" t="b">
        <v>0</v>
      </c>
      <c r="Z142" s="161"/>
      <c r="AA142" s="161"/>
      <c r="AB142" s="161"/>
      <c r="AC142" s="161"/>
      <c r="AD142" s="161"/>
      <c r="AE142" s="161"/>
      <c r="AF142" s="161"/>
      <c r="AG142" s="161"/>
      <c r="AH142" s="161"/>
      <c r="AI142" s="161"/>
      <c r="AJ142" s="179"/>
      <c r="AK142" s="161"/>
      <c r="AL142" s="161" t="s">
        <v>441</v>
      </c>
      <c r="AM142" s="162" t="s">
        <v>441</v>
      </c>
      <c r="AN142" s="162" t="s">
        <v>442</v>
      </c>
      <c r="AO142" s="162" t="s">
        <v>443</v>
      </c>
      <c r="AP142" s="163" t="s">
        <v>441</v>
      </c>
      <c r="AQ142" s="164" t="s">
        <v>444</v>
      </c>
      <c r="AR142" s="131" t="s">
        <v>444</v>
      </c>
      <c r="AS142" s="119" t="s">
        <v>443</v>
      </c>
      <c r="AT142" s="132" t="s">
        <v>443</v>
      </c>
      <c r="AU142" s="131" t="s">
        <v>441</v>
      </c>
      <c r="AV142" s="128" t="s">
        <v>443</v>
      </c>
      <c r="AW142" s="165" t="s">
        <v>681</v>
      </c>
      <c r="AX142" s="166"/>
      <c r="AY142" s="144" t="b">
        <v>0</v>
      </c>
      <c r="AZ142" s="139" t="b">
        <v>0</v>
      </c>
      <c r="BA142" s="137" t="b">
        <v>0</v>
      </c>
      <c r="BB142" s="141" t="s">
        <v>437</v>
      </c>
      <c r="BC142" s="147" t="b">
        <v>1</v>
      </c>
      <c r="BD142" s="72">
        <f t="shared" si="97"/>
        <v>1</v>
      </c>
      <c r="BE142" s="72">
        <f t="shared" si="98"/>
        <v>1</v>
      </c>
      <c r="BF142" s="72">
        <f t="shared" si="99"/>
        <v>2</v>
      </c>
      <c r="BG142" s="72">
        <f t="shared" si="100"/>
        <v>0</v>
      </c>
      <c r="BH142" s="72">
        <f t="shared" si="101"/>
        <v>0</v>
      </c>
      <c r="BI142" s="72">
        <f t="shared" si="102"/>
        <v>0</v>
      </c>
      <c r="BJ142" s="70">
        <f t="shared" si="103"/>
        <v>2</v>
      </c>
      <c r="BK142" s="70">
        <f t="shared" si="104"/>
        <v>4</v>
      </c>
      <c r="BL142" s="70">
        <f t="shared" si="105"/>
        <v>0</v>
      </c>
      <c r="BM142" s="70">
        <f t="shared" ca="1" si="106"/>
        <v>0</v>
      </c>
      <c r="BN142" s="70">
        <f t="shared" si="107"/>
        <v>1</v>
      </c>
      <c r="BO142" s="70">
        <f t="shared" si="108"/>
        <v>1</v>
      </c>
      <c r="BP142" s="70">
        <f t="shared" si="109"/>
        <v>1</v>
      </c>
      <c r="BQ142" s="70">
        <f t="shared" si="110"/>
        <v>1</v>
      </c>
      <c r="BR142" s="70">
        <f ca="1">IF(Thresholds!$C$8="Minimum",IF(OFFSET(BC142,0,$BR$1)&gt;=Thresholds!$D$8,1,0),IF(Thresholds!$C$8="Maximum",IF(OFFSET(BC142,0,$BR$1)&lt;=Thresholds!$D$8,1,0),1))</f>
        <v>1</v>
      </c>
      <c r="BS142" s="70">
        <f t="shared" si="111"/>
        <v>0</v>
      </c>
      <c r="BT142" s="70">
        <f t="shared" si="112"/>
        <v>0</v>
      </c>
      <c r="BU142" s="70">
        <f t="shared" si="113"/>
        <v>1</v>
      </c>
      <c r="BV142" s="70">
        <f t="shared" si="114"/>
        <v>1</v>
      </c>
      <c r="BW142" s="70">
        <f t="shared" si="115"/>
        <v>1</v>
      </c>
      <c r="BX142" s="70">
        <f t="shared" si="116"/>
        <v>1</v>
      </c>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29.1" hidden="1" customHeight="1" thickBot="1">
      <c r="A143" s="170" t="b">
        <v>0</v>
      </c>
      <c r="B143" s="110"/>
      <c r="C143" s="180" t="str" cm="1">
        <f t="array" aca="1" ref="C143" ca="1">_xlfn.CONCAT(R143,IF(_xlfn.NUMBERVALUE(_xlfn.TEXTJOIN("",TRUE,IF(ISNUMBER(--MID(D143,ROW(INDIRECT("1:"&amp;LEN(D143))),1)),MID(D143,ROW(INDIRECT("1:"&amp;LEN(D143))),1),"")))&gt;=10,_xlfn.TEXTJOIN("",TRUE,IF(ISNUMBER(--MID(D143,ROW(INDIRECT("1:"&amp;LEN(D143))),1)),MID(D143,ROW(INDIRECT("1:"&amp;LEN(D143))),1),"")),_xlfn.CONCAT("0",_xlfn.TEXTJOIN("",TRUE,IF(ISNUMBER(--MID(D143,ROW(INDIRECT("1:"&amp;LEN(D143))),1)),MID(D143,ROW(INDIRECT("1:"&amp;LEN(D143))),1),"")))))</f>
        <v>Cotswold: Moreton-In-Marsh15</v>
      </c>
      <c r="D143" s="149" t="s">
        <v>682</v>
      </c>
      <c r="E143" s="150" t="s">
        <v>683</v>
      </c>
      <c r="F143" s="151" t="s">
        <v>678</v>
      </c>
      <c r="G143" s="152" t="s">
        <v>684</v>
      </c>
      <c r="H143" s="150" t="s">
        <v>685</v>
      </c>
      <c r="I143" s="150" t="s">
        <v>433</v>
      </c>
      <c r="J143" s="150"/>
      <c r="K143" s="150" t="s">
        <v>434</v>
      </c>
      <c r="L143" s="153" t="s">
        <v>464</v>
      </c>
      <c r="M143" s="154" t="s">
        <v>436</v>
      </c>
      <c r="N143" s="154" t="s">
        <v>599</v>
      </c>
      <c r="O143" s="154" t="s">
        <v>438</v>
      </c>
      <c r="P143" s="154" t="s">
        <v>465</v>
      </c>
      <c r="Q143" s="156" t="s">
        <v>466</v>
      </c>
      <c r="R143" s="157" t="s">
        <v>585</v>
      </c>
      <c r="S143" s="158"/>
      <c r="T143" s="158"/>
      <c r="U143" s="159"/>
      <c r="V143" s="158"/>
      <c r="W143" s="160" t="b">
        <v>0</v>
      </c>
      <c r="X143" s="160" t="b">
        <v>0</v>
      </c>
      <c r="Y143" s="160" t="b">
        <v>0</v>
      </c>
      <c r="Z143" s="161"/>
      <c r="AA143" s="161"/>
      <c r="AB143" s="161"/>
      <c r="AC143" s="161"/>
      <c r="AD143" s="161"/>
      <c r="AE143" s="161"/>
      <c r="AF143" s="161"/>
      <c r="AG143" s="161"/>
      <c r="AH143" s="161"/>
      <c r="AI143" s="161"/>
      <c r="AJ143" s="179"/>
      <c r="AK143" s="161"/>
      <c r="AL143" s="161" t="s">
        <v>441</v>
      </c>
      <c r="AM143" s="162" t="s">
        <v>443</v>
      </c>
      <c r="AN143" s="162" t="s">
        <v>441</v>
      </c>
      <c r="AO143" s="162" t="s">
        <v>443</v>
      </c>
      <c r="AP143" s="163" t="s">
        <v>442</v>
      </c>
      <c r="AQ143" s="164" t="s">
        <v>442</v>
      </c>
      <c r="AR143" s="131" t="s">
        <v>442</v>
      </c>
      <c r="AS143" s="119" t="s">
        <v>442</v>
      </c>
      <c r="AT143" s="132" t="s">
        <v>443</v>
      </c>
      <c r="AU143" s="131" t="s">
        <v>443</v>
      </c>
      <c r="AV143" s="128" t="s">
        <v>442</v>
      </c>
      <c r="AW143" s="165"/>
      <c r="AX143" s="166"/>
      <c r="AY143" s="144" t="b">
        <v>0</v>
      </c>
      <c r="AZ143" s="139" t="b">
        <v>1</v>
      </c>
      <c r="BA143" s="137" t="b">
        <v>1</v>
      </c>
      <c r="BB143" s="141" t="s">
        <v>437</v>
      </c>
      <c r="BC143" s="147" t="b">
        <v>0</v>
      </c>
      <c r="BD143" s="72">
        <f t="shared" si="97"/>
        <v>0</v>
      </c>
      <c r="BE143" s="72">
        <f t="shared" si="98"/>
        <v>2</v>
      </c>
      <c r="BF143" s="72">
        <f t="shared" si="99"/>
        <v>2</v>
      </c>
      <c r="BG143" s="72">
        <f t="shared" si="100"/>
        <v>0</v>
      </c>
      <c r="BH143" s="72">
        <f t="shared" si="101"/>
        <v>0</v>
      </c>
      <c r="BI143" s="72">
        <f t="shared" si="102"/>
        <v>0</v>
      </c>
      <c r="BJ143" s="70">
        <f t="shared" si="103"/>
        <v>2</v>
      </c>
      <c r="BK143" s="70">
        <f t="shared" si="104"/>
        <v>4</v>
      </c>
      <c r="BL143" s="70">
        <f t="shared" si="105"/>
        <v>0</v>
      </c>
      <c r="BM143" s="70">
        <f t="shared" ca="1" si="106"/>
        <v>1</v>
      </c>
      <c r="BN143" s="70">
        <f t="shared" si="107"/>
        <v>1</v>
      </c>
      <c r="BO143" s="70">
        <f t="shared" si="108"/>
        <v>1</v>
      </c>
      <c r="BP143" s="70">
        <f t="shared" si="109"/>
        <v>1</v>
      </c>
      <c r="BQ143" s="70">
        <f t="shared" si="110"/>
        <v>1</v>
      </c>
      <c r="BR143" s="70">
        <f ca="1">IF(Thresholds!$C$8="Minimum",IF(OFFSET(BC143,0,$BR$1)&gt;=Thresholds!$D$8,1,0),IF(Thresholds!$C$8="Maximum",IF(OFFSET(BC143,0,$BR$1)&lt;=Thresholds!$D$8,1,0),1))</f>
        <v>1</v>
      </c>
      <c r="BS143" s="70">
        <f t="shared" si="111"/>
        <v>1</v>
      </c>
      <c r="BT143" s="70">
        <f t="shared" si="112"/>
        <v>1</v>
      </c>
      <c r="BU143" s="70">
        <f t="shared" si="113"/>
        <v>1</v>
      </c>
      <c r="BV143" s="70">
        <f t="shared" si="114"/>
        <v>1</v>
      </c>
      <c r="BW143" s="70">
        <f t="shared" si="115"/>
        <v>1</v>
      </c>
      <c r="BX143" s="70">
        <f t="shared" si="116"/>
        <v>1</v>
      </c>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29.1" customHeight="1" thickBot="1">
      <c r="A144" s="170" t="b">
        <v>1</v>
      </c>
      <c r="C144" s="180" t="str" cm="1">
        <f t="array" aca="1" ref="C144" ca="1">_xlfn.CONCAT(R144,IF(_xlfn.NUMBERVALUE(_xlfn.TEXTJOIN("",TRUE,IF(ISNUMBER(--MID(D144,ROW(INDIRECT("1:"&amp;LEN(D144))),1)),MID(D144,ROW(INDIRECT("1:"&amp;LEN(D144))),1),"")))&gt;=10,_xlfn.TEXTJOIN("",TRUE,IF(ISNUMBER(--MID(D144,ROW(INDIRECT("1:"&amp;LEN(D144))),1)),MID(D144,ROW(INDIRECT("1:"&amp;LEN(D144))),1),"")),_xlfn.CONCAT("0",_xlfn.TEXTJOIN("",TRUE,IF(ISNUMBER(--MID(D144,ROW(INDIRECT("1:"&amp;LEN(D144))),1)),MID(D144,ROW(INDIRECT("1:"&amp;LEN(D144))),1),"")))))</f>
        <v>Cotswold: Moreton-In-Marsh16</v>
      </c>
      <c r="D144" s="251" t="s">
        <v>353</v>
      </c>
      <c r="E144" s="252" t="s">
        <v>354</v>
      </c>
      <c r="F144" s="255" t="s">
        <v>15</v>
      </c>
      <c r="G144" s="257" t="s">
        <v>355</v>
      </c>
      <c r="H144" s="252" t="s">
        <v>580</v>
      </c>
      <c r="I144" s="252" t="s">
        <v>433</v>
      </c>
      <c r="J144" s="252"/>
      <c r="K144" s="252" t="s">
        <v>434</v>
      </c>
      <c r="L144" s="259" t="s">
        <v>435</v>
      </c>
      <c r="M144" s="261" t="s">
        <v>436</v>
      </c>
      <c r="N144" s="261" t="s">
        <v>601</v>
      </c>
      <c r="O144" s="261" t="s">
        <v>438</v>
      </c>
      <c r="P144" s="261" t="s">
        <v>470</v>
      </c>
      <c r="Q144" s="263" t="s">
        <v>450</v>
      </c>
      <c r="R144" s="265" t="s">
        <v>585</v>
      </c>
      <c r="S144" s="158"/>
      <c r="T144" s="158"/>
      <c r="U144" s="159"/>
      <c r="V144" s="158"/>
      <c r="W144" s="160" t="b">
        <v>0</v>
      </c>
      <c r="X144" s="160" t="b">
        <v>0</v>
      </c>
      <c r="Y144" s="160" t="b">
        <v>0</v>
      </c>
      <c r="Z144" s="161"/>
      <c r="AA144" s="161"/>
      <c r="AB144" s="161"/>
      <c r="AC144" s="161"/>
      <c r="AD144" s="161"/>
      <c r="AE144" s="161"/>
      <c r="AF144" s="161"/>
      <c r="AG144" s="161"/>
      <c r="AH144" s="161"/>
      <c r="AI144" s="161"/>
      <c r="AJ144" s="179">
        <v>350000</v>
      </c>
      <c r="AK144" s="161" t="s">
        <v>17</v>
      </c>
      <c r="AL144" s="161" t="s">
        <v>443</v>
      </c>
      <c r="AM144" s="162" t="s">
        <v>442</v>
      </c>
      <c r="AN144" s="162" t="s">
        <v>443</v>
      </c>
      <c r="AO144" s="162" t="s">
        <v>442</v>
      </c>
      <c r="AP144" s="163" t="s">
        <v>441</v>
      </c>
      <c r="AQ144" s="164" t="s">
        <v>443</v>
      </c>
      <c r="AR144" s="131" t="s">
        <v>443</v>
      </c>
      <c r="AS144" s="119" t="s">
        <v>443</v>
      </c>
      <c r="AT144" s="132" t="s">
        <v>441</v>
      </c>
      <c r="AU144" s="131" t="s">
        <v>441</v>
      </c>
      <c r="AV144" s="128" t="s">
        <v>442</v>
      </c>
      <c r="AW144" s="165"/>
      <c r="AX144" s="166"/>
      <c r="AY144" s="144" t="b">
        <v>0</v>
      </c>
      <c r="AZ144" s="139" t="b">
        <v>0</v>
      </c>
      <c r="BA144" s="137" t="b">
        <v>0</v>
      </c>
      <c r="BB144" s="141" t="s">
        <v>433</v>
      </c>
      <c r="BC144" s="147" t="b">
        <v>1</v>
      </c>
      <c r="BD144" s="72">
        <f t="shared" si="97"/>
        <v>2</v>
      </c>
      <c r="BE144" s="72">
        <f t="shared" si="98"/>
        <v>2</v>
      </c>
      <c r="BF144" s="72">
        <f t="shared" si="99"/>
        <v>0</v>
      </c>
      <c r="BG144" s="72">
        <f t="shared" si="100"/>
        <v>0</v>
      </c>
      <c r="BH144" s="72">
        <f t="shared" si="101"/>
        <v>0</v>
      </c>
      <c r="BI144" s="72">
        <f t="shared" si="102"/>
        <v>0</v>
      </c>
      <c r="BJ144" s="70">
        <f t="shared" si="103"/>
        <v>4</v>
      </c>
      <c r="BK144" s="70">
        <f t="shared" si="104"/>
        <v>4</v>
      </c>
      <c r="BL144" s="70">
        <f t="shared" si="105"/>
        <v>0</v>
      </c>
      <c r="BM144" s="70">
        <f t="shared" ca="1" si="106"/>
        <v>0</v>
      </c>
      <c r="BN144" s="70">
        <f t="shared" si="107"/>
        <v>1</v>
      </c>
      <c r="BO144" s="70">
        <f t="shared" si="108"/>
        <v>1</v>
      </c>
      <c r="BP144" s="70">
        <f t="shared" si="109"/>
        <v>1</v>
      </c>
      <c r="BQ144" s="70">
        <f t="shared" si="110"/>
        <v>1</v>
      </c>
      <c r="BR144" s="70">
        <f ca="1">IF(Thresholds!$C$8="Minimum",IF(OFFSET(BC144,0,$BR$1)&gt;=Thresholds!$D$8,1,0),IF(Thresholds!$C$8="Maximum",IF(OFFSET(BC144,0,$BR$1)&lt;=Thresholds!$D$8,1,0),1))</f>
        <v>0</v>
      </c>
      <c r="BS144" s="70">
        <f t="shared" si="111"/>
        <v>1</v>
      </c>
      <c r="BT144" s="70">
        <f t="shared" si="112"/>
        <v>1</v>
      </c>
      <c r="BU144" s="70">
        <f t="shared" si="113"/>
        <v>1</v>
      </c>
      <c r="BV144" s="70">
        <f t="shared" si="114"/>
        <v>1</v>
      </c>
      <c r="BW144" s="70">
        <f t="shared" si="115"/>
        <v>1</v>
      </c>
      <c r="BX144" s="70">
        <f t="shared" si="116"/>
        <v>1</v>
      </c>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29.1" customHeight="1" thickBot="1">
      <c r="A145" s="170" t="b">
        <v>1</v>
      </c>
      <c r="C145" s="180" t="str" cm="1">
        <f t="array" aca="1" ref="C145" ca="1">_xlfn.CONCAT(R145,IF(_xlfn.NUMBERVALUE(_xlfn.TEXTJOIN("",TRUE,IF(ISNUMBER(--MID(D145,ROW(INDIRECT("1:"&amp;LEN(D145))),1)),MID(D145,ROW(INDIRECT("1:"&amp;LEN(D145))),1),"")))&gt;=10,_xlfn.TEXTJOIN("",TRUE,IF(ISNUMBER(--MID(D145,ROW(INDIRECT("1:"&amp;LEN(D145))),1)),MID(D145,ROW(INDIRECT("1:"&amp;LEN(D145))),1),"")),_xlfn.CONCAT("0",_xlfn.TEXTJOIN("",TRUE,IF(ISNUMBER(--MID(D145,ROW(INDIRECT("1:"&amp;LEN(D145))),1)),MID(D145,ROW(INDIRECT("1:"&amp;LEN(D145))),1),"")))))</f>
        <v>Cotswold: Moreton-In-Marsh17</v>
      </c>
      <c r="D145" s="251" t="s">
        <v>356</v>
      </c>
      <c r="E145" s="252" t="s">
        <v>357</v>
      </c>
      <c r="F145" s="255" t="s">
        <v>15</v>
      </c>
      <c r="G145" s="257" t="s">
        <v>358</v>
      </c>
      <c r="H145" s="252" t="s">
        <v>602</v>
      </c>
      <c r="I145" s="252" t="s">
        <v>433</v>
      </c>
      <c r="J145" s="252"/>
      <c r="K145" s="252" t="s">
        <v>434</v>
      </c>
      <c r="L145" s="259" t="s">
        <v>553</v>
      </c>
      <c r="M145" s="261" t="s">
        <v>436</v>
      </c>
      <c r="N145" s="261" t="s">
        <v>603</v>
      </c>
      <c r="O145" s="261" t="s">
        <v>438</v>
      </c>
      <c r="P145" s="261" t="s">
        <v>465</v>
      </c>
      <c r="Q145" s="263" t="s">
        <v>554</v>
      </c>
      <c r="R145" s="265" t="s">
        <v>585</v>
      </c>
      <c r="S145" s="158"/>
      <c r="T145" s="158"/>
      <c r="U145" s="159"/>
      <c r="V145" s="158"/>
      <c r="W145" s="160" t="b">
        <v>0</v>
      </c>
      <c r="X145" s="160" t="b">
        <v>0</v>
      </c>
      <c r="Y145" s="160" t="b">
        <v>0</v>
      </c>
      <c r="Z145" s="161"/>
      <c r="AA145" s="161"/>
      <c r="AB145" s="161"/>
      <c r="AC145" s="161"/>
      <c r="AD145" s="161"/>
      <c r="AE145" s="161"/>
      <c r="AF145" s="161"/>
      <c r="AG145" s="161"/>
      <c r="AH145" s="161"/>
      <c r="AI145" s="161"/>
      <c r="AJ145" s="179">
        <v>3500000</v>
      </c>
      <c r="AK145" s="161" t="s">
        <v>17</v>
      </c>
      <c r="AL145" s="161" t="s">
        <v>441</v>
      </c>
      <c r="AM145" s="162" t="s">
        <v>443</v>
      </c>
      <c r="AN145" s="162" t="s">
        <v>443</v>
      </c>
      <c r="AO145" s="162" t="s">
        <v>442</v>
      </c>
      <c r="AP145" s="163" t="s">
        <v>442</v>
      </c>
      <c r="AQ145" s="130" t="s">
        <v>442</v>
      </c>
      <c r="AR145" s="131" t="s">
        <v>443</v>
      </c>
      <c r="AS145" s="119" t="s">
        <v>442</v>
      </c>
      <c r="AT145" s="132" t="s">
        <v>441</v>
      </c>
      <c r="AU145" s="131" t="s">
        <v>441</v>
      </c>
      <c r="AV145" s="268" t="s">
        <v>442</v>
      </c>
      <c r="AW145" s="165"/>
      <c r="AX145" s="166"/>
      <c r="AY145" s="144" t="b">
        <v>0</v>
      </c>
      <c r="AZ145" s="139" t="b">
        <v>0</v>
      </c>
      <c r="BA145" s="137" t="b">
        <v>1</v>
      </c>
      <c r="BB145" s="141" t="s">
        <v>437</v>
      </c>
      <c r="BC145" s="147" t="b">
        <v>1</v>
      </c>
      <c r="BD145" s="72">
        <f t="shared" si="97"/>
        <v>1</v>
      </c>
      <c r="BE145" s="72">
        <f t="shared" si="98"/>
        <v>2</v>
      </c>
      <c r="BF145" s="72">
        <f t="shared" si="99"/>
        <v>1</v>
      </c>
      <c r="BG145" s="72">
        <f t="shared" si="100"/>
        <v>0</v>
      </c>
      <c r="BH145" s="72">
        <f t="shared" si="101"/>
        <v>0</v>
      </c>
      <c r="BI145" s="72">
        <f t="shared" si="102"/>
        <v>0</v>
      </c>
      <c r="BJ145" s="70">
        <f t="shared" si="103"/>
        <v>3</v>
      </c>
      <c r="BK145" s="70">
        <f t="shared" si="104"/>
        <v>4</v>
      </c>
      <c r="BL145" s="70">
        <f t="shared" si="105"/>
        <v>0</v>
      </c>
      <c r="BM145" s="70">
        <f t="shared" ca="1" si="106"/>
        <v>0</v>
      </c>
      <c r="BN145" s="70">
        <f t="shared" si="107"/>
        <v>1</v>
      </c>
      <c r="BO145" s="70">
        <f t="shared" si="108"/>
        <v>1</v>
      </c>
      <c r="BP145" s="70">
        <f t="shared" si="109"/>
        <v>1</v>
      </c>
      <c r="BQ145" s="70">
        <f t="shared" si="110"/>
        <v>1</v>
      </c>
      <c r="BR145" s="70">
        <f ca="1">IF(Thresholds!$C$8="Minimum",IF(OFFSET(BC145,0,$BR$1)&gt;=Thresholds!$D$8,1,0),IF(Thresholds!$C$8="Maximum",IF(OFFSET(BC145,0,$BR$1)&lt;=Thresholds!$D$8,1,0),1))</f>
        <v>0</v>
      </c>
      <c r="BS145" s="70">
        <f t="shared" si="111"/>
        <v>1</v>
      </c>
      <c r="BT145" s="70">
        <f t="shared" si="112"/>
        <v>1</v>
      </c>
      <c r="BU145" s="70">
        <f t="shared" si="113"/>
        <v>1</v>
      </c>
      <c r="BV145" s="70">
        <f t="shared" si="114"/>
        <v>1</v>
      </c>
      <c r="BW145" s="70">
        <f t="shared" si="115"/>
        <v>1</v>
      </c>
      <c r="BX145" s="70">
        <f t="shared" si="116"/>
        <v>1</v>
      </c>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29.1" customHeight="1" thickBot="1">
      <c r="A146" s="170" t="b">
        <v>1</v>
      </c>
      <c r="B146" s="110"/>
      <c r="C146" s="180" t="str" cm="1">
        <f t="array" aca="1" ref="C146" ca="1">_xlfn.CONCAT(R146,IF(_xlfn.NUMBERVALUE(_xlfn.TEXTJOIN("",TRUE,IF(ISNUMBER(--MID(D146,ROW(INDIRECT("1:"&amp;LEN(D146))),1)),MID(D146,ROW(INDIRECT("1:"&amp;LEN(D146))),1),"")))&gt;=10,_xlfn.TEXTJOIN("",TRUE,IF(ISNUMBER(--MID(D146,ROW(INDIRECT("1:"&amp;LEN(D146))),1)),MID(D146,ROW(INDIRECT("1:"&amp;LEN(D146))),1),"")),_xlfn.CONCAT("0",_xlfn.TEXTJOIN("",TRUE,IF(ISNUMBER(--MID(D146,ROW(INDIRECT("1:"&amp;LEN(D146))),1)),MID(D146,ROW(INDIRECT("1:"&amp;LEN(D146))),1),"")))))</f>
        <v>Cotswold: Moreton-In-Marsh18</v>
      </c>
      <c r="D146" s="251" t="s">
        <v>359</v>
      </c>
      <c r="E146" s="252" t="s">
        <v>185</v>
      </c>
      <c r="F146" s="255" t="s">
        <v>15</v>
      </c>
      <c r="G146" s="257" t="s">
        <v>360</v>
      </c>
      <c r="H146" s="252" t="s">
        <v>525</v>
      </c>
      <c r="I146" s="252" t="s">
        <v>433</v>
      </c>
      <c r="J146" s="252"/>
      <c r="K146" s="252" t="s">
        <v>453</v>
      </c>
      <c r="L146" s="259" t="s">
        <v>447</v>
      </c>
      <c r="M146" s="261" t="s">
        <v>478</v>
      </c>
      <c r="N146" s="261" t="s">
        <v>437</v>
      </c>
      <c r="O146" s="261" t="s">
        <v>479</v>
      </c>
      <c r="P146" s="261" t="s">
        <v>465</v>
      </c>
      <c r="Q146" s="264" t="s">
        <v>450</v>
      </c>
      <c r="R146" s="265" t="s">
        <v>585</v>
      </c>
      <c r="S146" s="158"/>
      <c r="T146" s="158"/>
      <c r="U146" s="159"/>
      <c r="V146" s="158"/>
      <c r="W146" s="160" t="b">
        <v>0</v>
      </c>
      <c r="X146" s="160" t="b">
        <v>0</v>
      </c>
      <c r="Y146" s="160" t="b">
        <v>0</v>
      </c>
      <c r="Z146" s="161"/>
      <c r="AA146" s="161"/>
      <c r="AB146" s="161"/>
      <c r="AC146" s="161"/>
      <c r="AD146" s="161"/>
      <c r="AE146" s="161"/>
      <c r="AF146" s="161"/>
      <c r="AG146" s="161"/>
      <c r="AH146" s="161"/>
      <c r="AI146" s="161"/>
      <c r="AJ146" s="179">
        <v>150000</v>
      </c>
      <c r="AK146" s="161" t="s">
        <v>17</v>
      </c>
      <c r="AL146" s="118" t="s">
        <v>441</v>
      </c>
      <c r="AM146" s="129" t="s">
        <v>441</v>
      </c>
      <c r="AN146" s="129" t="s">
        <v>442</v>
      </c>
      <c r="AO146" s="129" t="s">
        <v>442</v>
      </c>
      <c r="AP146" s="125" t="s">
        <v>441</v>
      </c>
      <c r="AQ146" s="130" t="s">
        <v>441</v>
      </c>
      <c r="AR146" s="131" t="s">
        <v>443</v>
      </c>
      <c r="AS146" s="119" t="s">
        <v>443</v>
      </c>
      <c r="AT146" s="132" t="s">
        <v>443</v>
      </c>
      <c r="AU146" s="131" t="s">
        <v>443</v>
      </c>
      <c r="AV146" s="128" t="s">
        <v>443</v>
      </c>
      <c r="AW146" s="165"/>
      <c r="AX146" s="126"/>
      <c r="AY146" s="145" t="b">
        <v>0</v>
      </c>
      <c r="AZ146" s="139" t="b">
        <v>1</v>
      </c>
      <c r="BA146" s="137" t="b">
        <v>1</v>
      </c>
      <c r="BB146" s="141" t="s">
        <v>437</v>
      </c>
      <c r="BC146" s="147" t="b">
        <v>0</v>
      </c>
      <c r="BD146" s="72">
        <f t="shared" si="97"/>
        <v>2</v>
      </c>
      <c r="BE146" s="72">
        <f t="shared" si="98"/>
        <v>0</v>
      </c>
      <c r="BF146" s="72">
        <f t="shared" si="99"/>
        <v>2</v>
      </c>
      <c r="BG146" s="72">
        <f t="shared" si="100"/>
        <v>0</v>
      </c>
      <c r="BH146" s="72">
        <f t="shared" si="101"/>
        <v>0</v>
      </c>
      <c r="BI146" s="72">
        <f t="shared" si="102"/>
        <v>0</v>
      </c>
      <c r="BJ146" s="70">
        <f t="shared" si="103"/>
        <v>2</v>
      </c>
      <c r="BK146" s="70">
        <f t="shared" si="104"/>
        <v>4</v>
      </c>
      <c r="BL146" s="70">
        <f t="shared" si="105"/>
        <v>0</v>
      </c>
      <c r="BM146" s="70">
        <f t="shared" ca="1" si="106"/>
        <v>1</v>
      </c>
      <c r="BN146" s="70">
        <f t="shared" si="107"/>
        <v>1</v>
      </c>
      <c r="BO146" s="70">
        <f t="shared" si="108"/>
        <v>1</v>
      </c>
      <c r="BP146" s="70">
        <f t="shared" si="109"/>
        <v>1</v>
      </c>
      <c r="BQ146" s="70">
        <f t="shared" si="110"/>
        <v>1</v>
      </c>
      <c r="BR146" s="70">
        <f ca="1">IF(Thresholds!$C$8="Minimum",IF(OFFSET(BC146,0,$BR$1)&gt;=Thresholds!$D$8,1,0),IF(Thresholds!$C$8="Maximum",IF(OFFSET(BC146,0,$BR$1)&lt;=Thresholds!$D$8,1,0),1))</f>
        <v>1</v>
      </c>
      <c r="BS146" s="70">
        <f t="shared" si="111"/>
        <v>1</v>
      </c>
      <c r="BT146" s="70">
        <f t="shared" si="112"/>
        <v>1</v>
      </c>
      <c r="BU146" s="70">
        <f t="shared" si="113"/>
        <v>1</v>
      </c>
      <c r="BV146" s="70">
        <f t="shared" si="114"/>
        <v>1</v>
      </c>
      <c r="BW146" s="70">
        <f t="shared" si="115"/>
        <v>1</v>
      </c>
      <c r="BX146" s="70">
        <f t="shared" si="116"/>
        <v>1</v>
      </c>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29.1" hidden="1" customHeight="1" thickBot="1">
      <c r="A147" s="170" t="b">
        <v>0</v>
      </c>
      <c r="B147" s="110"/>
      <c r="C147" s="110"/>
      <c r="D147" s="123"/>
      <c r="E147" s="122" t="s">
        <v>694</v>
      </c>
      <c r="F147" s="121"/>
      <c r="G147" s="113"/>
      <c r="H147" s="122"/>
      <c r="I147" s="122"/>
      <c r="J147" s="122"/>
      <c r="K147" s="122"/>
      <c r="L147" s="114"/>
      <c r="M147" s="120"/>
      <c r="N147" s="120"/>
      <c r="O147" s="120"/>
      <c r="P147" s="120"/>
      <c r="Q147" s="133"/>
      <c r="R147" s="124"/>
      <c r="S147" s="115"/>
      <c r="T147" s="115"/>
      <c r="U147" s="116"/>
      <c r="V147" s="115"/>
      <c r="W147" s="117" t="b">
        <v>0</v>
      </c>
      <c r="X147" s="117" t="b">
        <v>0</v>
      </c>
      <c r="Y147" s="117" t="b">
        <v>0</v>
      </c>
      <c r="Z147" s="118"/>
      <c r="AA147" s="118"/>
      <c r="AB147" s="118"/>
      <c r="AC147" s="118"/>
      <c r="AD147" s="118"/>
      <c r="AE147" s="118"/>
      <c r="AF147" s="118"/>
      <c r="AG147" s="118"/>
      <c r="AH147" s="118"/>
      <c r="AI147" s="118"/>
      <c r="AJ147" s="176"/>
      <c r="AK147" s="118"/>
      <c r="AL147" s="118"/>
      <c r="AM147" s="129"/>
      <c r="AN147" s="129"/>
      <c r="AO147" s="129"/>
      <c r="AP147" s="125"/>
      <c r="AQ147" s="130"/>
      <c r="AR147" s="131"/>
      <c r="AS147" s="119"/>
      <c r="AT147" s="132"/>
      <c r="AU147" s="131"/>
      <c r="AV147" s="128"/>
      <c r="AW147" s="127"/>
      <c r="AX147" s="126"/>
      <c r="AY147" s="145" t="b">
        <v>0</v>
      </c>
      <c r="AZ147" s="139" t="b">
        <v>0</v>
      </c>
      <c r="BA147" s="137" t="b">
        <v>0</v>
      </c>
      <c r="BB147" s="141" t="b">
        <v>0</v>
      </c>
      <c r="BC147" s="147" t="b">
        <v>0</v>
      </c>
      <c r="BD147" s="72">
        <f t="shared" si="97"/>
        <v>0</v>
      </c>
      <c r="BE147" s="72">
        <f t="shared" si="98"/>
        <v>0</v>
      </c>
      <c r="BF147" s="72">
        <f t="shared" si="99"/>
        <v>0</v>
      </c>
      <c r="BG147" s="72">
        <f t="shared" si="100"/>
        <v>0</v>
      </c>
      <c r="BH147" s="72">
        <f t="shared" si="101"/>
        <v>0</v>
      </c>
      <c r="BI147" s="72">
        <f t="shared" si="102"/>
        <v>0</v>
      </c>
      <c r="BJ147" s="70">
        <f t="shared" si="103"/>
        <v>0</v>
      </c>
      <c r="BK147" s="70">
        <f t="shared" si="104"/>
        <v>0</v>
      </c>
      <c r="BL147" s="70">
        <f t="shared" si="105"/>
        <v>0</v>
      </c>
      <c r="BM147" s="70">
        <f t="shared" ca="1" si="106"/>
        <v>0</v>
      </c>
      <c r="BN147" s="70">
        <f t="shared" si="107"/>
        <v>0</v>
      </c>
      <c r="BO147" s="70">
        <f t="shared" si="108"/>
        <v>0</v>
      </c>
      <c r="BP147" s="70">
        <f t="shared" si="109"/>
        <v>0</v>
      </c>
      <c r="BQ147" s="70">
        <f t="shared" si="110"/>
        <v>0</v>
      </c>
      <c r="BR147" s="70">
        <f ca="1">IF(Thresholds!$C$8="Minimum",IF(OFFSET(BC147,0,$BR$1)&gt;=Thresholds!$D$8,1,0),IF(Thresholds!$C$8="Maximum",IF(OFFSET(BC147,0,$BR$1)&lt;=Thresholds!$D$8,1,0),1))</f>
        <v>0</v>
      </c>
      <c r="BS147" s="70">
        <f t="shared" si="111"/>
        <v>0</v>
      </c>
      <c r="BT147" s="70">
        <f t="shared" si="112"/>
        <v>0</v>
      </c>
      <c r="BU147" s="70">
        <f t="shared" si="113"/>
        <v>0</v>
      </c>
      <c r="BV147" s="70">
        <f t="shared" si="114"/>
        <v>0</v>
      </c>
      <c r="BW147" s="70">
        <f t="shared" si="115"/>
        <v>0</v>
      </c>
      <c r="BX147" s="70">
        <f t="shared" si="116"/>
        <v>0</v>
      </c>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29.1" hidden="1" customHeight="1" thickBot="1">
      <c r="A148" s="170" t="b">
        <v>0</v>
      </c>
      <c r="B148" s="110"/>
      <c r="C148" s="110"/>
      <c r="D148" s="123"/>
      <c r="E148" s="122" t="s">
        <v>694</v>
      </c>
      <c r="F148" s="121"/>
      <c r="G148" s="113"/>
      <c r="H148" s="122"/>
      <c r="I148" s="122"/>
      <c r="J148" s="122"/>
      <c r="K148" s="122"/>
      <c r="L148" s="114"/>
      <c r="M148" s="120"/>
      <c r="N148" s="120"/>
      <c r="O148" s="120"/>
      <c r="P148" s="120"/>
      <c r="Q148" s="133"/>
      <c r="R148" s="124"/>
      <c r="S148" s="115"/>
      <c r="T148" s="115"/>
      <c r="U148" s="116"/>
      <c r="V148" s="115"/>
      <c r="W148" s="117" t="b">
        <v>0</v>
      </c>
      <c r="X148" s="117" t="b">
        <v>0</v>
      </c>
      <c r="Y148" s="117" t="b">
        <v>0</v>
      </c>
      <c r="Z148" s="118"/>
      <c r="AA148" s="118"/>
      <c r="AB148" s="118"/>
      <c r="AC148" s="118"/>
      <c r="AD148" s="118"/>
      <c r="AE148" s="118"/>
      <c r="AF148" s="118"/>
      <c r="AG148" s="118"/>
      <c r="AH148" s="118"/>
      <c r="AI148" s="118"/>
      <c r="AJ148" s="176"/>
      <c r="AK148" s="118"/>
      <c r="AL148" s="118"/>
      <c r="AM148" s="129"/>
      <c r="AN148" s="129"/>
      <c r="AO148" s="129"/>
      <c r="AP148" s="125"/>
      <c r="AQ148" s="130"/>
      <c r="AR148" s="131"/>
      <c r="AS148" s="119"/>
      <c r="AT148" s="132"/>
      <c r="AU148" s="131"/>
      <c r="AV148" s="128"/>
      <c r="AW148" s="127"/>
      <c r="AX148" s="126"/>
      <c r="AY148" s="145" t="b">
        <v>0</v>
      </c>
      <c r="AZ148" s="139" t="b">
        <v>0</v>
      </c>
      <c r="BA148" s="137" t="b">
        <v>0</v>
      </c>
      <c r="BB148" s="141" t="b">
        <v>0</v>
      </c>
      <c r="BC148" s="147" t="b">
        <v>0</v>
      </c>
      <c r="BD148" s="72">
        <f t="shared" si="97"/>
        <v>0</v>
      </c>
      <c r="BE148" s="72">
        <f t="shared" si="98"/>
        <v>0</v>
      </c>
      <c r="BF148" s="72">
        <f t="shared" si="99"/>
        <v>0</v>
      </c>
      <c r="BG148" s="72">
        <f t="shared" si="100"/>
        <v>0</v>
      </c>
      <c r="BH148" s="72">
        <f t="shared" si="101"/>
        <v>0</v>
      </c>
      <c r="BI148" s="72">
        <f t="shared" si="102"/>
        <v>0</v>
      </c>
      <c r="BJ148" s="70">
        <f t="shared" si="103"/>
        <v>0</v>
      </c>
      <c r="BK148" s="70">
        <f t="shared" si="104"/>
        <v>0</v>
      </c>
      <c r="BL148" s="70">
        <f t="shared" si="105"/>
        <v>0</v>
      </c>
      <c r="BM148" s="70">
        <f t="shared" ca="1" si="106"/>
        <v>0</v>
      </c>
      <c r="BN148" s="70">
        <f t="shared" si="107"/>
        <v>0</v>
      </c>
      <c r="BO148" s="70">
        <f t="shared" si="108"/>
        <v>0</v>
      </c>
      <c r="BP148" s="70">
        <f t="shared" si="109"/>
        <v>0</v>
      </c>
      <c r="BQ148" s="70">
        <f t="shared" si="110"/>
        <v>0</v>
      </c>
      <c r="BR148" s="70">
        <f ca="1">IF(Thresholds!$C$8="Minimum",IF(OFFSET(BC148,0,$BR$1)&gt;=Thresholds!$D$8,1,0),IF(Thresholds!$C$8="Maximum",IF(OFFSET(BC148,0,$BR$1)&lt;=Thresholds!$D$8,1,0),1))</f>
        <v>0</v>
      </c>
      <c r="BS148" s="70">
        <f t="shared" si="111"/>
        <v>0</v>
      </c>
      <c r="BT148" s="70">
        <f t="shared" si="112"/>
        <v>0</v>
      </c>
      <c r="BU148" s="70">
        <f t="shared" si="113"/>
        <v>0</v>
      </c>
      <c r="BV148" s="70">
        <f t="shared" si="114"/>
        <v>0</v>
      </c>
      <c r="BW148" s="70">
        <f t="shared" si="115"/>
        <v>0</v>
      </c>
      <c r="BX148" s="70">
        <f t="shared" si="116"/>
        <v>0</v>
      </c>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29.1" hidden="1" customHeight="1" thickBot="1">
      <c r="A149" s="170" t="b">
        <v>0</v>
      </c>
      <c r="B149" s="110"/>
      <c r="C149" s="110"/>
      <c r="D149" s="123"/>
      <c r="E149" s="122" t="s">
        <v>694</v>
      </c>
      <c r="F149" s="121"/>
      <c r="G149" s="113"/>
      <c r="H149" s="122"/>
      <c r="I149" s="122"/>
      <c r="J149" s="122"/>
      <c r="K149" s="122"/>
      <c r="L149" s="114"/>
      <c r="M149" s="120"/>
      <c r="N149" s="120"/>
      <c r="O149" s="120"/>
      <c r="P149" s="120"/>
      <c r="Q149" s="133"/>
      <c r="R149" s="124"/>
      <c r="S149" s="115"/>
      <c r="T149" s="115"/>
      <c r="U149" s="116"/>
      <c r="V149" s="115"/>
      <c r="W149" s="117" t="b">
        <v>0</v>
      </c>
      <c r="X149" s="117" t="b">
        <v>0</v>
      </c>
      <c r="Y149" s="117" t="b">
        <v>0</v>
      </c>
      <c r="Z149" s="118"/>
      <c r="AA149" s="118"/>
      <c r="AB149" s="118"/>
      <c r="AC149" s="118"/>
      <c r="AD149" s="118"/>
      <c r="AE149" s="118"/>
      <c r="AF149" s="118"/>
      <c r="AG149" s="118"/>
      <c r="AH149" s="118"/>
      <c r="AI149" s="118"/>
      <c r="AJ149" s="176"/>
      <c r="AK149" s="118"/>
      <c r="AL149" s="118"/>
      <c r="AM149" s="129"/>
      <c r="AN149" s="129"/>
      <c r="AO149" s="129"/>
      <c r="AP149" s="125"/>
      <c r="AQ149" s="130"/>
      <c r="AR149" s="131"/>
      <c r="AS149" s="119"/>
      <c r="AT149" s="132"/>
      <c r="AU149" s="131"/>
      <c r="AV149" s="128"/>
      <c r="AW149" s="127"/>
      <c r="AX149" s="126"/>
      <c r="AY149" s="145" t="b">
        <v>0</v>
      </c>
      <c r="AZ149" s="139" t="b">
        <v>0</v>
      </c>
      <c r="BA149" s="137" t="b">
        <v>0</v>
      </c>
      <c r="BB149" s="141" t="b">
        <v>0</v>
      </c>
      <c r="BC149" s="147" t="b">
        <v>0</v>
      </c>
      <c r="BD149" s="72">
        <f t="shared" si="97"/>
        <v>0</v>
      </c>
      <c r="BE149" s="72">
        <f t="shared" si="98"/>
        <v>0</v>
      </c>
      <c r="BF149" s="72">
        <f t="shared" si="99"/>
        <v>0</v>
      </c>
      <c r="BG149" s="72">
        <f t="shared" si="100"/>
        <v>0</v>
      </c>
      <c r="BH149" s="72">
        <f t="shared" si="101"/>
        <v>0</v>
      </c>
      <c r="BI149" s="72">
        <f t="shared" si="102"/>
        <v>0</v>
      </c>
      <c r="BJ149" s="70">
        <f t="shared" si="103"/>
        <v>0</v>
      </c>
      <c r="BK149" s="70">
        <f t="shared" si="104"/>
        <v>0</v>
      </c>
      <c r="BL149" s="70">
        <f t="shared" si="105"/>
        <v>0</v>
      </c>
      <c r="BM149" s="70">
        <f t="shared" ca="1" si="106"/>
        <v>0</v>
      </c>
      <c r="BN149" s="70">
        <f t="shared" si="107"/>
        <v>0</v>
      </c>
      <c r="BO149" s="70">
        <f t="shared" si="108"/>
        <v>0</v>
      </c>
      <c r="BP149" s="70">
        <f t="shared" si="109"/>
        <v>0</v>
      </c>
      <c r="BQ149" s="70">
        <f t="shared" si="110"/>
        <v>0</v>
      </c>
      <c r="BR149" s="70">
        <f ca="1">IF(Thresholds!$C$8="Minimum",IF(OFFSET(BC149,0,$BR$1)&gt;=Thresholds!$D$8,1,0),IF(Thresholds!$C$8="Maximum",IF(OFFSET(BC149,0,$BR$1)&lt;=Thresholds!$D$8,1,0),1))</f>
        <v>0</v>
      </c>
      <c r="BS149" s="70">
        <f t="shared" si="111"/>
        <v>0</v>
      </c>
      <c r="BT149" s="70">
        <f t="shared" si="112"/>
        <v>0</v>
      </c>
      <c r="BU149" s="70">
        <f t="shared" si="113"/>
        <v>0</v>
      </c>
      <c r="BV149" s="70">
        <f t="shared" si="114"/>
        <v>0</v>
      </c>
      <c r="BW149" s="70">
        <f t="shared" si="115"/>
        <v>0</v>
      </c>
      <c r="BX149" s="70">
        <f t="shared" si="116"/>
        <v>0</v>
      </c>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29.1" hidden="1" customHeight="1" thickBot="1">
      <c r="A150" s="170" t="b">
        <v>0</v>
      </c>
      <c r="B150" s="110"/>
      <c r="C150" s="110"/>
      <c r="D150" s="123"/>
      <c r="E150" s="122" t="s">
        <v>694</v>
      </c>
      <c r="F150" s="121"/>
      <c r="G150" s="113"/>
      <c r="H150" s="122"/>
      <c r="I150" s="122"/>
      <c r="J150" s="122"/>
      <c r="K150" s="122"/>
      <c r="L150" s="114"/>
      <c r="M150" s="120"/>
      <c r="N150" s="120"/>
      <c r="O150" s="120"/>
      <c r="P150" s="120"/>
      <c r="Q150" s="133"/>
      <c r="R150" s="124"/>
      <c r="S150" s="115"/>
      <c r="T150" s="115"/>
      <c r="U150" s="116"/>
      <c r="V150" s="115"/>
      <c r="W150" s="117" t="b">
        <v>0</v>
      </c>
      <c r="X150" s="117" t="b">
        <v>0</v>
      </c>
      <c r="Y150" s="117" t="b">
        <v>0</v>
      </c>
      <c r="Z150" s="118"/>
      <c r="AA150" s="118"/>
      <c r="AB150" s="118"/>
      <c r="AC150" s="118"/>
      <c r="AD150" s="118"/>
      <c r="AE150" s="118"/>
      <c r="AF150" s="118"/>
      <c r="AG150" s="118"/>
      <c r="AH150" s="118"/>
      <c r="AI150" s="118"/>
      <c r="AJ150" s="176"/>
      <c r="AK150" s="118"/>
      <c r="AL150" s="118"/>
      <c r="AM150" s="129"/>
      <c r="AN150" s="129"/>
      <c r="AO150" s="129"/>
      <c r="AP150" s="125"/>
      <c r="AQ150" s="130"/>
      <c r="AR150" s="131"/>
      <c r="AS150" s="119"/>
      <c r="AT150" s="132"/>
      <c r="AU150" s="131"/>
      <c r="AV150" s="128"/>
      <c r="AW150" s="127"/>
      <c r="AX150" s="126"/>
      <c r="AY150" s="145" t="b">
        <v>0</v>
      </c>
      <c r="AZ150" s="139" t="b">
        <v>0</v>
      </c>
      <c r="BA150" s="137" t="b">
        <v>0</v>
      </c>
      <c r="BB150" s="141" t="b">
        <v>0</v>
      </c>
      <c r="BC150" s="147" t="b">
        <v>0</v>
      </c>
      <c r="BD150" s="72">
        <f t="shared" si="97"/>
        <v>0</v>
      </c>
      <c r="BE150" s="72">
        <f t="shared" si="98"/>
        <v>0</v>
      </c>
      <c r="BF150" s="72">
        <f t="shared" si="99"/>
        <v>0</v>
      </c>
      <c r="BG150" s="72">
        <f t="shared" si="100"/>
        <v>0</v>
      </c>
      <c r="BH150" s="72">
        <f t="shared" si="101"/>
        <v>0</v>
      </c>
      <c r="BI150" s="72">
        <f t="shared" si="102"/>
        <v>0</v>
      </c>
      <c r="BJ150" s="70">
        <f t="shared" si="103"/>
        <v>0</v>
      </c>
      <c r="BK150" s="70">
        <f t="shared" si="104"/>
        <v>0</v>
      </c>
      <c r="BL150" s="70">
        <f t="shared" si="105"/>
        <v>0</v>
      </c>
      <c r="BM150" s="70">
        <f t="shared" ca="1" si="106"/>
        <v>0</v>
      </c>
      <c r="BN150" s="70">
        <f t="shared" si="107"/>
        <v>0</v>
      </c>
      <c r="BO150" s="70">
        <f t="shared" si="108"/>
        <v>0</v>
      </c>
      <c r="BP150" s="70">
        <f t="shared" si="109"/>
        <v>0</v>
      </c>
      <c r="BQ150" s="70">
        <f t="shared" si="110"/>
        <v>0</v>
      </c>
      <c r="BR150" s="70">
        <f ca="1">IF(Thresholds!$C$8="Minimum",IF(OFFSET(BC150,0,$BR$1)&gt;=Thresholds!$D$8,1,0),IF(Thresholds!$C$8="Maximum",IF(OFFSET(BC150,0,$BR$1)&lt;=Thresholds!$D$8,1,0),1))</f>
        <v>0</v>
      </c>
      <c r="BS150" s="70">
        <f t="shared" si="111"/>
        <v>0</v>
      </c>
      <c r="BT150" s="70">
        <f t="shared" si="112"/>
        <v>0</v>
      </c>
      <c r="BU150" s="70">
        <f t="shared" si="113"/>
        <v>0</v>
      </c>
      <c r="BV150" s="70">
        <f t="shared" si="114"/>
        <v>0</v>
      </c>
      <c r="BW150" s="70">
        <f t="shared" si="115"/>
        <v>0</v>
      </c>
      <c r="BX150" s="70">
        <f t="shared" si="116"/>
        <v>0</v>
      </c>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29.1" hidden="1" customHeight="1" thickBot="1">
      <c r="A151" s="170" t="b">
        <v>0</v>
      </c>
      <c r="B151" s="110"/>
      <c r="C151" s="110"/>
      <c r="D151" s="123"/>
      <c r="E151" s="122" t="s">
        <v>694</v>
      </c>
      <c r="F151" s="121"/>
      <c r="G151" s="113"/>
      <c r="H151" s="122"/>
      <c r="I151" s="122"/>
      <c r="J151" s="122"/>
      <c r="K151" s="122"/>
      <c r="L151" s="114"/>
      <c r="M151" s="120"/>
      <c r="N151" s="120"/>
      <c r="O151" s="120"/>
      <c r="P151" s="120"/>
      <c r="Q151" s="133"/>
      <c r="R151" s="124"/>
      <c r="S151" s="115"/>
      <c r="T151" s="115"/>
      <c r="U151" s="116"/>
      <c r="V151" s="115"/>
      <c r="W151" s="117" t="b">
        <v>0</v>
      </c>
      <c r="X151" s="117" t="b">
        <v>0</v>
      </c>
      <c r="Y151" s="117" t="b">
        <v>0</v>
      </c>
      <c r="Z151" s="118"/>
      <c r="AA151" s="118"/>
      <c r="AB151" s="118"/>
      <c r="AC151" s="118"/>
      <c r="AD151" s="118"/>
      <c r="AE151" s="118"/>
      <c r="AF151" s="118"/>
      <c r="AG151" s="118"/>
      <c r="AH151" s="118"/>
      <c r="AI151" s="118"/>
      <c r="AJ151" s="176"/>
      <c r="AK151" s="118"/>
      <c r="AL151" s="118"/>
      <c r="AM151" s="129"/>
      <c r="AN151" s="129"/>
      <c r="AO151" s="129"/>
      <c r="AP151" s="125"/>
      <c r="AQ151" s="130"/>
      <c r="AR151" s="131"/>
      <c r="AS151" s="119"/>
      <c r="AT151" s="132"/>
      <c r="AU151" s="131"/>
      <c r="AV151" s="128"/>
      <c r="AW151" s="127"/>
      <c r="AX151" s="126"/>
      <c r="AY151" s="145" t="b">
        <v>0</v>
      </c>
      <c r="AZ151" s="139" t="b">
        <v>0</v>
      </c>
      <c r="BA151" s="137" t="b">
        <v>0</v>
      </c>
      <c r="BB151" s="141" t="b">
        <v>0</v>
      </c>
      <c r="BC151" s="147" t="b">
        <v>0</v>
      </c>
      <c r="BD151" s="72">
        <f t="shared" si="97"/>
        <v>0</v>
      </c>
      <c r="BE151" s="72">
        <f t="shared" si="98"/>
        <v>0</v>
      </c>
      <c r="BF151" s="72">
        <f t="shared" si="99"/>
        <v>0</v>
      </c>
      <c r="BG151" s="72">
        <f t="shared" si="100"/>
        <v>0</v>
      </c>
      <c r="BH151" s="72">
        <f t="shared" si="101"/>
        <v>0</v>
      </c>
      <c r="BI151" s="72">
        <f t="shared" si="102"/>
        <v>0</v>
      </c>
      <c r="BJ151" s="70">
        <f t="shared" si="103"/>
        <v>0</v>
      </c>
      <c r="BK151" s="70">
        <f t="shared" si="104"/>
        <v>0</v>
      </c>
      <c r="BL151" s="70">
        <f t="shared" si="105"/>
        <v>0</v>
      </c>
      <c r="BM151" s="70">
        <f t="shared" ca="1" si="106"/>
        <v>0</v>
      </c>
      <c r="BN151" s="70">
        <f t="shared" si="107"/>
        <v>0</v>
      </c>
      <c r="BO151" s="70">
        <f t="shared" si="108"/>
        <v>0</v>
      </c>
      <c r="BP151" s="70">
        <f t="shared" si="109"/>
        <v>0</v>
      </c>
      <c r="BQ151" s="70">
        <f t="shared" si="110"/>
        <v>0</v>
      </c>
      <c r="BR151" s="70">
        <f ca="1">IF(Thresholds!$C$8="Minimum",IF(OFFSET(BC151,0,$BR$1)&gt;=Thresholds!$D$8,1,0),IF(Thresholds!$C$8="Maximum",IF(OFFSET(BC151,0,$BR$1)&lt;=Thresholds!$D$8,1,0),1))</f>
        <v>0</v>
      </c>
      <c r="BS151" s="70">
        <f t="shared" si="111"/>
        <v>0</v>
      </c>
      <c r="BT151" s="70">
        <f t="shared" si="112"/>
        <v>0</v>
      </c>
      <c r="BU151" s="70">
        <f t="shared" si="113"/>
        <v>0</v>
      </c>
      <c r="BV151" s="70">
        <f t="shared" si="114"/>
        <v>0</v>
      </c>
      <c r="BW151" s="70">
        <f t="shared" si="115"/>
        <v>0</v>
      </c>
      <c r="BX151" s="70">
        <f t="shared" si="116"/>
        <v>0</v>
      </c>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29.1" hidden="1" customHeight="1" thickBot="1">
      <c r="A152" s="170" t="b">
        <v>0</v>
      </c>
      <c r="B152" s="110"/>
      <c r="C152" s="110"/>
      <c r="D152" s="123"/>
      <c r="E152" s="122" t="s">
        <v>694</v>
      </c>
      <c r="F152" s="121"/>
      <c r="G152" s="113"/>
      <c r="H152" s="122"/>
      <c r="I152" s="122"/>
      <c r="J152" s="122"/>
      <c r="K152" s="122"/>
      <c r="L152" s="114"/>
      <c r="M152" s="120"/>
      <c r="N152" s="120"/>
      <c r="O152" s="120"/>
      <c r="P152" s="120"/>
      <c r="Q152" s="133"/>
      <c r="R152" s="124"/>
      <c r="S152" s="115"/>
      <c r="T152" s="115"/>
      <c r="U152" s="116"/>
      <c r="V152" s="115"/>
      <c r="W152" s="117" t="b">
        <v>0</v>
      </c>
      <c r="X152" s="117" t="b">
        <v>0</v>
      </c>
      <c r="Y152" s="117" t="b">
        <v>0</v>
      </c>
      <c r="Z152" s="118"/>
      <c r="AA152" s="118"/>
      <c r="AB152" s="118"/>
      <c r="AC152" s="118"/>
      <c r="AD152" s="118"/>
      <c r="AE152" s="118"/>
      <c r="AF152" s="118"/>
      <c r="AG152" s="118"/>
      <c r="AH152" s="118"/>
      <c r="AI152" s="118"/>
      <c r="AJ152" s="176"/>
      <c r="AK152" s="118"/>
      <c r="AL152" s="118"/>
      <c r="AM152" s="129"/>
      <c r="AN152" s="129"/>
      <c r="AO152" s="129"/>
      <c r="AP152" s="125"/>
      <c r="AQ152" s="130"/>
      <c r="AR152" s="131"/>
      <c r="AS152" s="119"/>
      <c r="AT152" s="132"/>
      <c r="AU152" s="131"/>
      <c r="AV152" s="128"/>
      <c r="AW152" s="127"/>
      <c r="AX152" s="126"/>
      <c r="AY152" s="145" t="b">
        <v>0</v>
      </c>
      <c r="AZ152" s="139" t="b">
        <v>0</v>
      </c>
      <c r="BA152" s="137" t="b">
        <v>0</v>
      </c>
      <c r="BB152" s="141" t="b">
        <v>0</v>
      </c>
      <c r="BC152" s="147" t="b">
        <v>0</v>
      </c>
      <c r="BD152" s="72">
        <f t="shared" si="97"/>
        <v>0</v>
      </c>
      <c r="BE152" s="72">
        <f t="shared" si="98"/>
        <v>0</v>
      </c>
      <c r="BF152" s="72">
        <f t="shared" si="99"/>
        <v>0</v>
      </c>
      <c r="BG152" s="72">
        <f t="shared" si="100"/>
        <v>0</v>
      </c>
      <c r="BH152" s="72">
        <f t="shared" si="101"/>
        <v>0</v>
      </c>
      <c r="BI152" s="72">
        <f t="shared" si="102"/>
        <v>0</v>
      </c>
      <c r="BJ152" s="70">
        <f t="shared" si="103"/>
        <v>0</v>
      </c>
      <c r="BK152" s="70">
        <f t="shared" si="104"/>
        <v>0</v>
      </c>
      <c r="BL152" s="70">
        <f t="shared" si="105"/>
        <v>0</v>
      </c>
      <c r="BM152" s="70">
        <f t="shared" ca="1" si="106"/>
        <v>0</v>
      </c>
      <c r="BN152" s="70">
        <f t="shared" si="107"/>
        <v>0</v>
      </c>
      <c r="BO152" s="70">
        <f t="shared" si="108"/>
        <v>0</v>
      </c>
      <c r="BP152" s="70">
        <f t="shared" si="109"/>
        <v>0</v>
      </c>
      <c r="BQ152" s="70">
        <f t="shared" si="110"/>
        <v>0</v>
      </c>
      <c r="BR152" s="70">
        <f ca="1">IF(Thresholds!$C$8="Minimum",IF(OFFSET(BC152,0,$BR$1)&gt;=Thresholds!$D$8,1,0),IF(Thresholds!$C$8="Maximum",IF(OFFSET(BC152,0,$BR$1)&lt;=Thresholds!$D$8,1,0),1))</f>
        <v>0</v>
      </c>
      <c r="BS152" s="70">
        <f t="shared" si="111"/>
        <v>0</v>
      </c>
      <c r="BT152" s="70">
        <f t="shared" si="112"/>
        <v>0</v>
      </c>
      <c r="BU152" s="70">
        <f t="shared" si="113"/>
        <v>0</v>
      </c>
      <c r="BV152" s="70">
        <f t="shared" si="114"/>
        <v>0</v>
      </c>
      <c r="BW152" s="70">
        <f t="shared" si="115"/>
        <v>0</v>
      </c>
      <c r="BX152" s="70">
        <f t="shared" si="116"/>
        <v>0</v>
      </c>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29.1" hidden="1" customHeight="1" thickBot="1">
      <c r="A153" s="170" t="b">
        <v>0</v>
      </c>
      <c r="B153" s="110"/>
      <c r="C153" s="110"/>
      <c r="D153" s="123"/>
      <c r="E153" s="122" t="s">
        <v>694</v>
      </c>
      <c r="F153" s="121"/>
      <c r="G153" s="113"/>
      <c r="H153" s="122"/>
      <c r="I153" s="122"/>
      <c r="J153" s="122"/>
      <c r="K153" s="122"/>
      <c r="L153" s="114"/>
      <c r="M153" s="120"/>
      <c r="N153" s="120"/>
      <c r="O153" s="120"/>
      <c r="P153" s="120"/>
      <c r="Q153" s="133"/>
      <c r="R153" s="124"/>
      <c r="S153" s="115"/>
      <c r="T153" s="115"/>
      <c r="U153" s="116"/>
      <c r="V153" s="115"/>
      <c r="W153" s="117" t="b">
        <v>0</v>
      </c>
      <c r="X153" s="117" t="b">
        <v>0</v>
      </c>
      <c r="Y153" s="117" t="b">
        <v>0</v>
      </c>
      <c r="Z153" s="118"/>
      <c r="AA153" s="118"/>
      <c r="AB153" s="118"/>
      <c r="AC153" s="118"/>
      <c r="AD153" s="118"/>
      <c r="AE153" s="118"/>
      <c r="AF153" s="118"/>
      <c r="AG153" s="118"/>
      <c r="AH153" s="118"/>
      <c r="AI153" s="118"/>
      <c r="AJ153" s="176"/>
      <c r="AK153" s="118"/>
      <c r="AL153" s="118"/>
      <c r="AM153" s="129"/>
      <c r="AN153" s="129"/>
      <c r="AO153" s="129"/>
      <c r="AP153" s="125"/>
      <c r="AQ153" s="130"/>
      <c r="AR153" s="131"/>
      <c r="AS153" s="119"/>
      <c r="AT153" s="132"/>
      <c r="AU153" s="131"/>
      <c r="AV153" s="128"/>
      <c r="AW153" s="127"/>
      <c r="AX153" s="126"/>
      <c r="AY153" s="145" t="b">
        <v>0</v>
      </c>
      <c r="AZ153" s="139" t="b">
        <v>0</v>
      </c>
      <c r="BA153" s="137" t="b">
        <v>0</v>
      </c>
      <c r="BB153" s="141" t="b">
        <v>0</v>
      </c>
      <c r="BC153" s="147" t="b">
        <v>0</v>
      </c>
      <c r="BD153" s="72">
        <f t="shared" si="97"/>
        <v>0</v>
      </c>
      <c r="BE153" s="72">
        <f t="shared" si="98"/>
        <v>0</v>
      </c>
      <c r="BF153" s="72">
        <f t="shared" si="99"/>
        <v>0</v>
      </c>
      <c r="BG153" s="72">
        <f t="shared" si="100"/>
        <v>0</v>
      </c>
      <c r="BH153" s="72">
        <f t="shared" si="101"/>
        <v>0</v>
      </c>
      <c r="BI153" s="72">
        <f t="shared" si="102"/>
        <v>0</v>
      </c>
      <c r="BJ153" s="70">
        <f t="shared" si="103"/>
        <v>0</v>
      </c>
      <c r="BK153" s="70">
        <f t="shared" si="104"/>
        <v>0</v>
      </c>
      <c r="BL153" s="70">
        <f t="shared" si="105"/>
        <v>0</v>
      </c>
      <c r="BM153" s="70">
        <f t="shared" ca="1" si="106"/>
        <v>0</v>
      </c>
      <c r="BN153" s="70">
        <f t="shared" si="107"/>
        <v>0</v>
      </c>
      <c r="BO153" s="70">
        <f t="shared" si="108"/>
        <v>0</v>
      </c>
      <c r="BP153" s="70">
        <f t="shared" si="109"/>
        <v>0</v>
      </c>
      <c r="BQ153" s="70">
        <f t="shared" si="110"/>
        <v>0</v>
      </c>
      <c r="BR153" s="70">
        <f ca="1">IF(Thresholds!$C$8="Minimum",IF(OFFSET(BC153,0,$BR$1)&gt;=Thresholds!$D$8,1,0),IF(Thresholds!$C$8="Maximum",IF(OFFSET(BC153,0,$BR$1)&lt;=Thresholds!$D$8,1,0),1))</f>
        <v>0</v>
      </c>
      <c r="BS153" s="70">
        <f t="shared" si="111"/>
        <v>0</v>
      </c>
      <c r="BT153" s="70">
        <f t="shared" si="112"/>
        <v>0</v>
      </c>
      <c r="BU153" s="70">
        <f t="shared" si="113"/>
        <v>0</v>
      </c>
      <c r="BV153" s="70">
        <f t="shared" si="114"/>
        <v>0</v>
      </c>
      <c r="BW153" s="70">
        <f t="shared" si="115"/>
        <v>0</v>
      </c>
      <c r="BX153" s="70">
        <f t="shared" si="116"/>
        <v>0</v>
      </c>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29.1" hidden="1" customHeight="1" thickBot="1">
      <c r="A154" s="170" t="b">
        <v>0</v>
      </c>
      <c r="B154" s="110"/>
      <c r="C154" s="110"/>
      <c r="D154" s="123"/>
      <c r="E154" s="122" t="s">
        <v>694</v>
      </c>
      <c r="F154" s="121"/>
      <c r="G154" s="113"/>
      <c r="H154" s="122"/>
      <c r="I154" s="122"/>
      <c r="J154" s="122"/>
      <c r="K154" s="122"/>
      <c r="L154" s="114"/>
      <c r="M154" s="120"/>
      <c r="N154" s="120"/>
      <c r="O154" s="120"/>
      <c r="P154" s="120"/>
      <c r="Q154" s="133"/>
      <c r="R154" s="124"/>
      <c r="S154" s="115"/>
      <c r="T154" s="115"/>
      <c r="U154" s="116"/>
      <c r="V154" s="115"/>
      <c r="W154" s="117" t="b">
        <v>0</v>
      </c>
      <c r="X154" s="117" t="b">
        <v>0</v>
      </c>
      <c r="Y154" s="117" t="b">
        <v>0</v>
      </c>
      <c r="Z154" s="118"/>
      <c r="AA154" s="118"/>
      <c r="AB154" s="118"/>
      <c r="AC154" s="118"/>
      <c r="AD154" s="118"/>
      <c r="AE154" s="118"/>
      <c r="AF154" s="118"/>
      <c r="AG154" s="118"/>
      <c r="AH154" s="118"/>
      <c r="AI154" s="118"/>
      <c r="AJ154" s="176"/>
      <c r="AK154" s="118"/>
      <c r="AL154" s="118"/>
      <c r="AM154" s="129"/>
      <c r="AN154" s="129"/>
      <c r="AO154" s="129"/>
      <c r="AP154" s="125"/>
      <c r="AQ154" s="130"/>
      <c r="AR154" s="131"/>
      <c r="AS154" s="119"/>
      <c r="AT154" s="132"/>
      <c r="AU154" s="131"/>
      <c r="AV154" s="128"/>
      <c r="AW154" s="127"/>
      <c r="AX154" s="126"/>
      <c r="AY154" s="145" t="b">
        <v>0</v>
      </c>
      <c r="AZ154" s="139" t="b">
        <v>0</v>
      </c>
      <c r="BA154" s="137" t="b">
        <v>0</v>
      </c>
      <c r="BB154" s="141" t="b">
        <v>0</v>
      </c>
      <c r="BC154" s="147" t="b">
        <v>0</v>
      </c>
      <c r="BD154" s="72">
        <f t="shared" si="97"/>
        <v>0</v>
      </c>
      <c r="BE154" s="72">
        <f t="shared" si="98"/>
        <v>0</v>
      </c>
      <c r="BF154" s="72">
        <f t="shared" si="99"/>
        <v>0</v>
      </c>
      <c r="BG154" s="72">
        <f t="shared" si="100"/>
        <v>0</v>
      </c>
      <c r="BH154" s="72">
        <f t="shared" si="101"/>
        <v>0</v>
      </c>
      <c r="BI154" s="72">
        <f t="shared" si="102"/>
        <v>0</v>
      </c>
      <c r="BJ154" s="70">
        <f t="shared" si="103"/>
        <v>0</v>
      </c>
      <c r="BK154" s="70">
        <f t="shared" si="104"/>
        <v>0</v>
      </c>
      <c r="BL154" s="70">
        <f t="shared" si="105"/>
        <v>0</v>
      </c>
      <c r="BM154" s="70">
        <f t="shared" ca="1" si="106"/>
        <v>0</v>
      </c>
      <c r="BN154" s="70">
        <f t="shared" si="107"/>
        <v>0</v>
      </c>
      <c r="BO154" s="70">
        <f t="shared" si="108"/>
        <v>0</v>
      </c>
      <c r="BP154" s="70">
        <f t="shared" si="109"/>
        <v>0</v>
      </c>
      <c r="BQ154" s="70">
        <f t="shared" si="110"/>
        <v>0</v>
      </c>
      <c r="BR154" s="70">
        <f ca="1">IF(Thresholds!$C$8="Minimum",IF(OFFSET(BC154,0,$BR$1)&gt;=Thresholds!$D$8,1,0),IF(Thresholds!$C$8="Maximum",IF(OFFSET(BC154,0,$BR$1)&lt;=Thresholds!$D$8,1,0),1))</f>
        <v>0</v>
      </c>
      <c r="BS154" s="70">
        <f t="shared" si="111"/>
        <v>0</v>
      </c>
      <c r="BT154" s="70">
        <f t="shared" si="112"/>
        <v>0</v>
      </c>
      <c r="BU154" s="70">
        <f t="shared" si="113"/>
        <v>0</v>
      </c>
      <c r="BV154" s="70">
        <f t="shared" si="114"/>
        <v>0</v>
      </c>
      <c r="BW154" s="70">
        <f t="shared" si="115"/>
        <v>0</v>
      </c>
      <c r="BX154" s="70">
        <f t="shared" si="116"/>
        <v>0</v>
      </c>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29.1" hidden="1" customHeight="1" thickBot="1">
      <c r="A155" s="170" t="b">
        <v>0</v>
      </c>
      <c r="B155" s="110"/>
      <c r="C155" s="110"/>
      <c r="D155" s="123"/>
      <c r="E155" s="122" t="s">
        <v>694</v>
      </c>
      <c r="F155" s="121"/>
      <c r="G155" s="113"/>
      <c r="H155" s="122"/>
      <c r="I155" s="122"/>
      <c r="J155" s="122"/>
      <c r="K155" s="122"/>
      <c r="L155" s="114"/>
      <c r="M155" s="120"/>
      <c r="N155" s="120"/>
      <c r="O155" s="120"/>
      <c r="P155" s="120"/>
      <c r="Q155" s="133"/>
      <c r="R155" s="124"/>
      <c r="S155" s="115"/>
      <c r="T155" s="115"/>
      <c r="U155" s="116"/>
      <c r="V155" s="115"/>
      <c r="W155" s="117" t="b">
        <v>0</v>
      </c>
      <c r="X155" s="117" t="b">
        <v>0</v>
      </c>
      <c r="Y155" s="117" t="b">
        <v>0</v>
      </c>
      <c r="Z155" s="118"/>
      <c r="AA155" s="118"/>
      <c r="AB155" s="118"/>
      <c r="AC155" s="118"/>
      <c r="AD155" s="118"/>
      <c r="AE155" s="118"/>
      <c r="AF155" s="118"/>
      <c r="AG155" s="118"/>
      <c r="AH155" s="118"/>
      <c r="AI155" s="118"/>
      <c r="AJ155" s="176"/>
      <c r="AK155" s="118"/>
      <c r="AL155" s="118"/>
      <c r="AM155" s="129"/>
      <c r="AN155" s="129"/>
      <c r="AO155" s="129"/>
      <c r="AP155" s="125"/>
      <c r="AQ155" s="130"/>
      <c r="AR155" s="131"/>
      <c r="AS155" s="119"/>
      <c r="AT155" s="132"/>
      <c r="AU155" s="131"/>
      <c r="AV155" s="128"/>
      <c r="AW155" s="127"/>
      <c r="AX155" s="126"/>
      <c r="AY155" s="145" t="b">
        <v>0</v>
      </c>
      <c r="AZ155" s="139" t="b">
        <v>0</v>
      </c>
      <c r="BA155" s="137" t="b">
        <v>0</v>
      </c>
      <c r="BB155" s="141" t="b">
        <v>0</v>
      </c>
      <c r="BC155" s="147" t="b">
        <v>0</v>
      </c>
      <c r="BD155" s="72">
        <f t="shared" si="97"/>
        <v>0</v>
      </c>
      <c r="BE155" s="72">
        <f t="shared" si="98"/>
        <v>0</v>
      </c>
      <c r="BF155" s="72">
        <f t="shared" si="99"/>
        <v>0</v>
      </c>
      <c r="BG155" s="72">
        <f t="shared" si="100"/>
        <v>0</v>
      </c>
      <c r="BH155" s="72">
        <f t="shared" si="101"/>
        <v>0</v>
      </c>
      <c r="BI155" s="72">
        <f t="shared" si="102"/>
        <v>0</v>
      </c>
      <c r="BJ155" s="70">
        <f t="shared" si="103"/>
        <v>0</v>
      </c>
      <c r="BK155" s="70">
        <f t="shared" si="104"/>
        <v>0</v>
      </c>
      <c r="BL155" s="70">
        <f t="shared" si="105"/>
        <v>0</v>
      </c>
      <c r="BM155" s="70">
        <f t="shared" ca="1" si="106"/>
        <v>0</v>
      </c>
      <c r="BN155" s="70">
        <f t="shared" si="107"/>
        <v>0</v>
      </c>
      <c r="BO155" s="70">
        <f t="shared" si="108"/>
        <v>0</v>
      </c>
      <c r="BP155" s="70">
        <f t="shared" si="109"/>
        <v>0</v>
      </c>
      <c r="BQ155" s="70">
        <f t="shared" si="110"/>
        <v>0</v>
      </c>
      <c r="BR155" s="70">
        <f ca="1">IF(Thresholds!$C$8="Minimum",IF(OFFSET(BC155,0,$BR$1)&gt;=Thresholds!$D$8,1,0),IF(Thresholds!$C$8="Maximum",IF(OFFSET(BC155,0,$BR$1)&lt;=Thresholds!$D$8,1,0),1))</f>
        <v>0</v>
      </c>
      <c r="BS155" s="70">
        <f t="shared" si="111"/>
        <v>0</v>
      </c>
      <c r="BT155" s="70">
        <f t="shared" si="112"/>
        <v>0</v>
      </c>
      <c r="BU155" s="70">
        <f t="shared" si="113"/>
        <v>0</v>
      </c>
      <c r="BV155" s="70">
        <f t="shared" si="114"/>
        <v>0</v>
      </c>
      <c r="BW155" s="70">
        <f t="shared" si="115"/>
        <v>0</v>
      </c>
      <c r="BX155" s="70">
        <f t="shared" si="116"/>
        <v>0</v>
      </c>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28.9" hidden="1" customHeight="1" thickBot="1">
      <c r="A156" s="170" t="b">
        <v>0</v>
      </c>
      <c r="B156" s="110"/>
      <c r="C156" s="110"/>
      <c r="D156" s="123"/>
      <c r="E156" s="122" t="s">
        <v>694</v>
      </c>
      <c r="F156" s="121"/>
      <c r="G156" s="113"/>
      <c r="H156" s="122"/>
      <c r="I156" s="122"/>
      <c r="J156" s="122"/>
      <c r="K156" s="122"/>
      <c r="L156" s="114"/>
      <c r="M156" s="120"/>
      <c r="N156" s="120"/>
      <c r="O156" s="120"/>
      <c r="P156" s="120"/>
      <c r="Q156" s="133"/>
      <c r="R156" s="124"/>
      <c r="S156" s="115"/>
      <c r="T156" s="115"/>
      <c r="U156" s="116"/>
      <c r="V156" s="115"/>
      <c r="W156" s="117" t="b">
        <v>0</v>
      </c>
      <c r="X156" s="117" t="b">
        <v>0</v>
      </c>
      <c r="Y156" s="117" t="b">
        <v>0</v>
      </c>
      <c r="Z156" s="118"/>
      <c r="AA156" s="118"/>
      <c r="AB156" s="118"/>
      <c r="AC156" s="118"/>
      <c r="AD156" s="118"/>
      <c r="AE156" s="118"/>
      <c r="AF156" s="118"/>
      <c r="AG156" s="118"/>
      <c r="AH156" s="118"/>
      <c r="AI156" s="118"/>
      <c r="AJ156" s="176"/>
      <c r="AK156" s="118"/>
      <c r="AL156" s="118"/>
      <c r="AM156" s="129"/>
      <c r="AN156" s="129"/>
      <c r="AO156" s="129"/>
      <c r="AP156" s="125"/>
      <c r="AQ156" s="130"/>
      <c r="AR156" s="131"/>
      <c r="AS156" s="119"/>
      <c r="AT156" s="132"/>
      <c r="AU156" s="131"/>
      <c r="AV156" s="128"/>
      <c r="AW156" s="127"/>
      <c r="AX156" s="126"/>
      <c r="AY156" s="145" t="b">
        <v>0</v>
      </c>
      <c r="AZ156" s="139" t="b">
        <v>0</v>
      </c>
      <c r="BA156" s="137" t="b">
        <v>0</v>
      </c>
      <c r="BB156" s="141" t="b">
        <v>0</v>
      </c>
      <c r="BC156" s="147" t="b">
        <v>0</v>
      </c>
      <c r="BD156" s="72">
        <f t="shared" si="97"/>
        <v>0</v>
      </c>
      <c r="BE156" s="72">
        <f t="shared" si="98"/>
        <v>0</v>
      </c>
      <c r="BF156" s="72">
        <f t="shared" si="99"/>
        <v>0</v>
      </c>
      <c r="BG156" s="72">
        <f t="shared" si="100"/>
        <v>0</v>
      </c>
      <c r="BH156" s="72">
        <f t="shared" si="101"/>
        <v>0</v>
      </c>
      <c r="BI156" s="72">
        <f t="shared" si="102"/>
        <v>0</v>
      </c>
      <c r="BJ156" s="70">
        <f t="shared" si="103"/>
        <v>0</v>
      </c>
      <c r="BK156" s="70">
        <f t="shared" si="104"/>
        <v>0</v>
      </c>
      <c r="BL156" s="70">
        <f t="shared" si="105"/>
        <v>0</v>
      </c>
      <c r="BM156" s="70">
        <f t="shared" ca="1" si="106"/>
        <v>0</v>
      </c>
      <c r="BN156" s="70">
        <f t="shared" si="107"/>
        <v>0</v>
      </c>
      <c r="BO156" s="70">
        <f t="shared" si="108"/>
        <v>0</v>
      </c>
      <c r="BP156" s="70">
        <f t="shared" si="109"/>
        <v>0</v>
      </c>
      <c r="BQ156" s="70">
        <f t="shared" si="110"/>
        <v>0</v>
      </c>
      <c r="BR156" s="70">
        <f ca="1">IF(Thresholds!$C$8="Minimum",IF(OFFSET(BC156,0,$BR$1)&gt;=Thresholds!$D$8,1,0),IF(Thresholds!$C$8="Maximum",IF(OFFSET(BC156,0,$BR$1)&lt;=Thresholds!$D$8,1,0),1))</f>
        <v>0</v>
      </c>
      <c r="BS156" s="70">
        <f t="shared" si="111"/>
        <v>0</v>
      </c>
      <c r="BT156" s="70">
        <f t="shared" si="112"/>
        <v>0</v>
      </c>
      <c r="BU156" s="70">
        <f t="shared" si="113"/>
        <v>0</v>
      </c>
      <c r="BV156" s="70">
        <f t="shared" si="114"/>
        <v>0</v>
      </c>
      <c r="BW156" s="70">
        <f t="shared" si="115"/>
        <v>0</v>
      </c>
      <c r="BX156" s="70">
        <f t="shared" si="116"/>
        <v>0</v>
      </c>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29.1" hidden="1" customHeight="1" thickBot="1">
      <c r="A157" s="170" t="b">
        <v>0</v>
      </c>
      <c r="B157" s="110"/>
      <c r="C157" s="110"/>
      <c r="D157" s="123"/>
      <c r="E157" s="122" t="s">
        <v>694</v>
      </c>
      <c r="F157" s="121"/>
      <c r="G157" s="113"/>
      <c r="H157" s="122"/>
      <c r="I157" s="122"/>
      <c r="J157" s="122"/>
      <c r="K157" s="122"/>
      <c r="L157" s="114"/>
      <c r="M157" s="120"/>
      <c r="N157" s="120"/>
      <c r="O157" s="120"/>
      <c r="P157" s="120"/>
      <c r="Q157" s="133"/>
      <c r="R157" s="124"/>
      <c r="S157" s="115"/>
      <c r="T157" s="115"/>
      <c r="U157" s="116"/>
      <c r="V157" s="115"/>
      <c r="W157" s="117" t="b">
        <v>0</v>
      </c>
      <c r="X157" s="117" t="b">
        <v>0</v>
      </c>
      <c r="Y157" s="117" t="b">
        <v>0</v>
      </c>
      <c r="Z157" s="118"/>
      <c r="AA157" s="118"/>
      <c r="AB157" s="118"/>
      <c r="AC157" s="118"/>
      <c r="AD157" s="118"/>
      <c r="AE157" s="118"/>
      <c r="AF157" s="118"/>
      <c r="AG157" s="118"/>
      <c r="AH157" s="118"/>
      <c r="AI157" s="118"/>
      <c r="AJ157" s="176"/>
      <c r="AK157" s="118"/>
      <c r="AL157" s="118"/>
      <c r="AM157" s="129"/>
      <c r="AN157" s="129"/>
      <c r="AO157" s="129"/>
      <c r="AP157" s="125"/>
      <c r="AQ157" s="130"/>
      <c r="AR157" s="131"/>
      <c r="AS157" s="119"/>
      <c r="AT157" s="132"/>
      <c r="AU157" s="131"/>
      <c r="AV157" s="128"/>
      <c r="AW157" s="127"/>
      <c r="AX157" s="126"/>
      <c r="AY157" s="145" t="b">
        <v>0</v>
      </c>
      <c r="AZ157" s="139" t="b">
        <v>0</v>
      </c>
      <c r="BA157" s="137" t="b">
        <v>0</v>
      </c>
      <c r="BB157" s="141" t="b">
        <v>0</v>
      </c>
      <c r="BC157" s="147" t="b">
        <v>0</v>
      </c>
      <c r="BD157" s="72">
        <f t="shared" si="97"/>
        <v>0</v>
      </c>
      <c r="BE157" s="72">
        <f t="shared" si="98"/>
        <v>0</v>
      </c>
      <c r="BF157" s="72">
        <f t="shared" si="99"/>
        <v>0</v>
      </c>
      <c r="BG157" s="72">
        <f t="shared" si="100"/>
        <v>0</v>
      </c>
      <c r="BH157" s="72">
        <f t="shared" si="101"/>
        <v>0</v>
      </c>
      <c r="BI157" s="72">
        <f t="shared" si="102"/>
        <v>0</v>
      </c>
      <c r="BJ157" s="70">
        <f t="shared" si="103"/>
        <v>0</v>
      </c>
      <c r="BK157" s="70">
        <f t="shared" si="104"/>
        <v>0</v>
      </c>
      <c r="BL157" s="70">
        <f t="shared" si="105"/>
        <v>0</v>
      </c>
      <c r="BM157" s="70">
        <f t="shared" ca="1" si="106"/>
        <v>0</v>
      </c>
      <c r="BN157" s="70">
        <f t="shared" si="107"/>
        <v>0</v>
      </c>
      <c r="BO157" s="70">
        <f t="shared" si="108"/>
        <v>0</v>
      </c>
      <c r="BP157" s="70">
        <f t="shared" si="109"/>
        <v>0</v>
      </c>
      <c r="BQ157" s="70">
        <f t="shared" si="110"/>
        <v>0</v>
      </c>
      <c r="BR157" s="70">
        <f ca="1">IF(Thresholds!$C$8="Minimum",IF(OFFSET(BC157,0,$BR$1)&gt;=Thresholds!$D$8,1,0),IF(Thresholds!$C$8="Maximum",IF(OFFSET(BC157,0,$BR$1)&lt;=Thresholds!$D$8,1,0),1))</f>
        <v>0</v>
      </c>
      <c r="BS157" s="70">
        <f t="shared" si="111"/>
        <v>0</v>
      </c>
      <c r="BT157" s="70">
        <f t="shared" si="112"/>
        <v>0</v>
      </c>
      <c r="BU157" s="70">
        <f t="shared" si="113"/>
        <v>0</v>
      </c>
      <c r="BV157" s="70">
        <f t="shared" si="114"/>
        <v>0</v>
      </c>
      <c r="BW157" s="70">
        <f t="shared" si="115"/>
        <v>0</v>
      </c>
      <c r="BX157" s="70">
        <f t="shared" si="116"/>
        <v>0</v>
      </c>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29.1" hidden="1" customHeight="1" thickBot="1">
      <c r="A158" s="170" t="b">
        <v>0</v>
      </c>
      <c r="B158" s="110"/>
      <c r="C158" s="110"/>
      <c r="D158" s="123"/>
      <c r="E158" s="122" t="s">
        <v>694</v>
      </c>
      <c r="F158" s="121"/>
      <c r="G158" s="113"/>
      <c r="H158" s="122"/>
      <c r="I158" s="122"/>
      <c r="J158" s="122"/>
      <c r="K158" s="122"/>
      <c r="L158" s="114"/>
      <c r="M158" s="120"/>
      <c r="N158" s="120"/>
      <c r="O158" s="120"/>
      <c r="P158" s="120"/>
      <c r="Q158" s="133"/>
      <c r="R158" s="124"/>
      <c r="S158" s="115"/>
      <c r="T158" s="115"/>
      <c r="U158" s="116"/>
      <c r="V158" s="115"/>
      <c r="W158" s="117" t="b">
        <v>0</v>
      </c>
      <c r="X158" s="117" t="b">
        <v>0</v>
      </c>
      <c r="Y158" s="117" t="b">
        <v>0</v>
      </c>
      <c r="Z158" s="118"/>
      <c r="AA158" s="118"/>
      <c r="AB158" s="118"/>
      <c r="AC158" s="118"/>
      <c r="AD158" s="118"/>
      <c r="AE158" s="118"/>
      <c r="AF158" s="118"/>
      <c r="AG158" s="118"/>
      <c r="AH158" s="118"/>
      <c r="AI158" s="118"/>
      <c r="AJ158" s="176"/>
      <c r="AK158" s="118"/>
      <c r="AL158" s="118"/>
      <c r="AM158" s="129"/>
      <c r="AN158" s="129"/>
      <c r="AO158" s="129"/>
      <c r="AP158" s="125"/>
      <c r="AQ158" s="130"/>
      <c r="AR158" s="131"/>
      <c r="AS158" s="119"/>
      <c r="AT158" s="132"/>
      <c r="AU158" s="131"/>
      <c r="AV158" s="128"/>
      <c r="AW158" s="127"/>
      <c r="AX158" s="126"/>
      <c r="AY158" s="145" t="b">
        <v>0</v>
      </c>
      <c r="AZ158" s="139" t="b">
        <v>0</v>
      </c>
      <c r="BA158" s="137" t="b">
        <v>0</v>
      </c>
      <c r="BB158" s="141" t="b">
        <v>0</v>
      </c>
      <c r="BC158" s="147" t="b">
        <v>0</v>
      </c>
      <c r="BD158" s="72">
        <f t="shared" si="97"/>
        <v>0</v>
      </c>
      <c r="BE158" s="72">
        <f t="shared" si="98"/>
        <v>0</v>
      </c>
      <c r="BF158" s="72">
        <f t="shared" si="99"/>
        <v>0</v>
      </c>
      <c r="BG158" s="72">
        <f t="shared" si="100"/>
        <v>0</v>
      </c>
      <c r="BH158" s="72">
        <f t="shared" si="101"/>
        <v>0</v>
      </c>
      <c r="BI158" s="72">
        <f t="shared" si="102"/>
        <v>0</v>
      </c>
      <c r="BJ158" s="70">
        <f t="shared" si="103"/>
        <v>0</v>
      </c>
      <c r="BK158" s="70">
        <f t="shared" si="104"/>
        <v>0</v>
      </c>
      <c r="BL158" s="70">
        <f t="shared" si="105"/>
        <v>0</v>
      </c>
      <c r="BM158" s="70">
        <f t="shared" ca="1" si="106"/>
        <v>0</v>
      </c>
      <c r="BN158" s="70">
        <f t="shared" si="107"/>
        <v>0</v>
      </c>
      <c r="BO158" s="70">
        <f t="shared" si="108"/>
        <v>0</v>
      </c>
      <c r="BP158" s="70">
        <f t="shared" si="109"/>
        <v>0</v>
      </c>
      <c r="BQ158" s="70">
        <f t="shared" si="110"/>
        <v>0</v>
      </c>
      <c r="BR158" s="70">
        <f ca="1">IF(Thresholds!$C$8="Minimum",IF(OFFSET(BC158,0,$BR$1)&gt;=Thresholds!$D$8,1,0),IF(Thresholds!$C$8="Maximum",IF(OFFSET(BC158,0,$BR$1)&lt;=Thresholds!$D$8,1,0),1))</f>
        <v>0</v>
      </c>
      <c r="BS158" s="70">
        <f t="shared" si="111"/>
        <v>0</v>
      </c>
      <c r="BT158" s="70">
        <f t="shared" si="112"/>
        <v>0</v>
      </c>
      <c r="BU158" s="70">
        <f t="shared" si="113"/>
        <v>0</v>
      </c>
      <c r="BV158" s="70">
        <f t="shared" si="114"/>
        <v>0</v>
      </c>
      <c r="BW158" s="70">
        <f t="shared" si="115"/>
        <v>0</v>
      </c>
      <c r="BX158" s="70">
        <f t="shared" si="116"/>
        <v>0</v>
      </c>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5.6" customHeight="1"/>
    <row r="163" spans="9:114" ht="75">
      <c r="I163" s="19" t="s">
        <v>695</v>
      </c>
      <c r="J163" s="19"/>
      <c r="K163" s="1" t="s">
        <v>695</v>
      </c>
      <c r="L163" s="19" t="s">
        <v>695</v>
      </c>
      <c r="M163" s="19" t="s">
        <v>695</v>
      </c>
      <c r="N163" s="19"/>
      <c r="O163" s="19" t="s">
        <v>695</v>
      </c>
      <c r="P163" s="19" t="s">
        <v>695</v>
      </c>
      <c r="Q163" s="19" t="s">
        <v>695</v>
      </c>
      <c r="R163" s="19" t="s">
        <v>695</v>
      </c>
      <c r="S163" s="19" t="s">
        <v>695</v>
      </c>
      <c r="T163" s="19" t="s">
        <v>695</v>
      </c>
      <c r="U163" s="19" t="s">
        <v>695</v>
      </c>
      <c r="V163" s="19" t="s">
        <v>695</v>
      </c>
      <c r="W163" s="19" t="s">
        <v>695</v>
      </c>
      <c r="X163" s="19" t="s">
        <v>695</v>
      </c>
      <c r="Y163" s="19" t="s">
        <v>695</v>
      </c>
      <c r="Z163" s="19" t="s">
        <v>695</v>
      </c>
      <c r="AA163" s="19" t="s">
        <v>695</v>
      </c>
      <c r="AB163" s="19" t="s">
        <v>695</v>
      </c>
      <c r="AC163" s="19" t="s">
        <v>695</v>
      </c>
      <c r="AD163" s="19" t="s">
        <v>695</v>
      </c>
      <c r="AE163" s="19" t="s">
        <v>695</v>
      </c>
      <c r="AF163" s="19" t="s">
        <v>695</v>
      </c>
      <c r="AG163" s="19" t="s">
        <v>695</v>
      </c>
      <c r="AH163" s="19" t="s">
        <v>695</v>
      </c>
      <c r="AI163" s="19" t="s">
        <v>695</v>
      </c>
      <c r="AJ163" s="19"/>
      <c r="AK163" s="19" t="s">
        <v>695</v>
      </c>
      <c r="AL163" s="19" t="s">
        <v>695</v>
      </c>
      <c r="AM163" s="19" t="s">
        <v>695</v>
      </c>
      <c r="AN163" s="19" t="s">
        <v>695</v>
      </c>
      <c r="AO163" s="19" t="s">
        <v>695</v>
      </c>
      <c r="AP163" s="19" t="s">
        <v>695</v>
      </c>
      <c r="AQ163" s="19" t="s">
        <v>695</v>
      </c>
      <c r="AR163" s="19" t="s">
        <v>695</v>
      </c>
      <c r="AS163" s="19" t="s">
        <v>695</v>
      </c>
      <c r="AT163" s="19" t="s">
        <v>695</v>
      </c>
      <c r="AU163" s="19" t="s">
        <v>695</v>
      </c>
      <c r="AV163" s="19" t="s">
        <v>695</v>
      </c>
      <c r="BC163" s="1"/>
      <c r="BD163" s="1"/>
      <c r="BE163" s="1"/>
      <c r="BF163" s="1"/>
      <c r="BG163" s="1"/>
      <c r="BH163" s="1"/>
      <c r="BI163" s="1"/>
      <c r="BJ163" s="1"/>
      <c r="BK163" s="1"/>
      <c r="BL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9:114" ht="90" customHeight="1">
      <c r="I164" s="23" t="s">
        <v>433</v>
      </c>
      <c r="J164" s="23"/>
      <c r="K164" s="23" t="s">
        <v>639</v>
      </c>
      <c r="L164" s="57" t="s">
        <v>483</v>
      </c>
      <c r="M164" s="23" t="s">
        <v>478</v>
      </c>
      <c r="N164" s="23"/>
      <c r="O164" s="23" t="s">
        <v>438</v>
      </c>
      <c r="P164" s="23" t="s">
        <v>696</v>
      </c>
      <c r="Q164" s="23" t="s">
        <v>487</v>
      </c>
      <c r="R164" s="23" t="s">
        <v>124</v>
      </c>
      <c r="S164" s="23" t="s">
        <v>697</v>
      </c>
      <c r="T164" s="23" t="s">
        <v>698</v>
      </c>
      <c r="Z164" s="24" t="s">
        <v>442</v>
      </c>
      <c r="AA164" s="24" t="s">
        <v>442</v>
      </c>
      <c r="AB164" s="24" t="s">
        <v>442</v>
      </c>
      <c r="AC164" s="24" t="s">
        <v>442</v>
      </c>
      <c r="AD164" s="24" t="s">
        <v>442</v>
      </c>
      <c r="AE164" s="24" t="s">
        <v>442</v>
      </c>
      <c r="AF164" s="24" t="s">
        <v>442</v>
      </c>
      <c r="AG164" s="24" t="s">
        <v>442</v>
      </c>
      <c r="AH164" s="24" t="s">
        <v>442</v>
      </c>
      <c r="AI164" s="24" t="s">
        <v>442</v>
      </c>
      <c r="AJ164" s="24"/>
      <c r="AK164" s="24" t="s">
        <v>17</v>
      </c>
      <c r="AL164" s="24" t="s">
        <v>442</v>
      </c>
      <c r="AM164" s="24" t="s">
        <v>442</v>
      </c>
      <c r="AN164" s="24" t="s">
        <v>442</v>
      </c>
      <c r="AO164" s="24" t="s">
        <v>442</v>
      </c>
      <c r="AP164" s="24" t="s">
        <v>442</v>
      </c>
      <c r="AQ164" s="24" t="s">
        <v>442</v>
      </c>
      <c r="AR164" s="24" t="s">
        <v>442</v>
      </c>
      <c r="AS164" s="24" t="s">
        <v>442</v>
      </c>
      <c r="AT164" s="24" t="s">
        <v>442</v>
      </c>
      <c r="AU164" s="24" t="s">
        <v>442</v>
      </c>
      <c r="AV164" s="24" t="s">
        <v>442</v>
      </c>
      <c r="BN164" s="274" t="s">
        <v>699</v>
      </c>
      <c r="BO164" s="274"/>
      <c r="BP164" s="274"/>
      <c r="BQ164" s="274"/>
      <c r="BR164" s="274"/>
      <c r="BS164" s="274"/>
      <c r="BT164" s="274"/>
      <c r="BU164" s="274"/>
      <c r="BV164" s="274"/>
      <c r="BW164" s="274"/>
      <c r="BX164" s="274"/>
    </row>
    <row r="165" spans="9:114" ht="45">
      <c r="I165" s="23" t="s">
        <v>455</v>
      </c>
      <c r="J165" s="23"/>
      <c r="K165" s="23" t="s">
        <v>434</v>
      </c>
      <c r="L165" s="57" t="s">
        <v>435</v>
      </c>
      <c r="M165" s="23" t="s">
        <v>436</v>
      </c>
      <c r="N165" s="23"/>
      <c r="O165" s="23" t="s">
        <v>479</v>
      </c>
      <c r="P165" s="23" t="s">
        <v>123</v>
      </c>
      <c r="Q165" s="23" t="s">
        <v>460</v>
      </c>
      <c r="R165" s="23" t="s">
        <v>548</v>
      </c>
      <c r="S165" s="23" t="s">
        <v>512</v>
      </c>
      <c r="T165" s="23" t="s">
        <v>700</v>
      </c>
      <c r="Z165" s="24" t="s">
        <v>443</v>
      </c>
      <c r="AA165" s="24" t="s">
        <v>443</v>
      </c>
      <c r="AB165" s="24" t="s">
        <v>443</v>
      </c>
      <c r="AC165" s="24" t="s">
        <v>443</v>
      </c>
      <c r="AD165" s="24" t="s">
        <v>443</v>
      </c>
      <c r="AE165" s="24" t="s">
        <v>443</v>
      </c>
      <c r="AF165" s="24" t="s">
        <v>443</v>
      </c>
      <c r="AG165" s="24" t="s">
        <v>443</v>
      </c>
      <c r="AH165" s="24" t="s">
        <v>443</v>
      </c>
      <c r="AI165" s="24" t="s">
        <v>443</v>
      </c>
      <c r="AJ165" s="24"/>
      <c r="AK165" s="24" t="s">
        <v>64</v>
      </c>
      <c r="AL165" s="24" t="s">
        <v>443</v>
      </c>
      <c r="AM165" s="24" t="s">
        <v>443</v>
      </c>
      <c r="AN165" s="24" t="s">
        <v>443</v>
      </c>
      <c r="AO165" s="24" t="s">
        <v>443</v>
      </c>
      <c r="AP165" s="24" t="s">
        <v>443</v>
      </c>
      <c r="AQ165" s="24" t="s">
        <v>443</v>
      </c>
      <c r="AR165" s="24" t="s">
        <v>443</v>
      </c>
      <c r="AS165" s="24" t="s">
        <v>443</v>
      </c>
      <c r="AT165" s="24" t="s">
        <v>443</v>
      </c>
      <c r="AU165" s="24" t="s">
        <v>443</v>
      </c>
      <c r="AV165" s="24" t="s">
        <v>443</v>
      </c>
      <c r="BN165" s="70" t="str">
        <f>Thresholds!$G$4</f>
        <v>G</v>
      </c>
      <c r="BO165" s="70" t="str">
        <f>Thresholds!$G$5</f>
        <v>G</v>
      </c>
      <c r="BP165" s="70" t="str">
        <f>Thresholds!$G$6</f>
        <v>G</v>
      </c>
      <c r="BQ165" s="70" t="str">
        <f>Thresholds!$G$7</f>
        <v>G</v>
      </c>
      <c r="BS165" s="70" t="str">
        <f>Thresholds!$U$4</f>
        <v>G</v>
      </c>
      <c r="BT165" s="70" t="str">
        <f>Thresholds!$U$5</f>
        <v>G</v>
      </c>
      <c r="BU165" s="70" t="str">
        <f>Thresholds!$U$6</f>
        <v>G</v>
      </c>
      <c r="BV165" s="70" t="str">
        <f>Thresholds!$U$7</f>
        <v>G</v>
      </c>
      <c r="BW165" s="70" t="str">
        <f>Thresholds!$U$8</f>
        <v>G</v>
      </c>
      <c r="BX165" s="70" t="str">
        <f>Thresholds!$U$9</f>
        <v>G</v>
      </c>
    </row>
    <row r="166" spans="9:114" ht="60">
      <c r="I166" s="23"/>
      <c r="J166" s="23"/>
      <c r="K166" s="23" t="s">
        <v>701</v>
      </c>
      <c r="L166" s="57" t="s">
        <v>464</v>
      </c>
      <c r="M166" s="23" t="s">
        <v>583</v>
      </c>
      <c r="N166" s="23"/>
      <c r="O166" s="23" t="s">
        <v>458</v>
      </c>
      <c r="P166" s="23" t="s">
        <v>697</v>
      </c>
      <c r="Q166" s="23" t="s">
        <v>439</v>
      </c>
      <c r="R166" s="23" t="s">
        <v>210</v>
      </c>
      <c r="S166" s="23" t="s">
        <v>702</v>
      </c>
      <c r="T166" s="23" t="s">
        <v>703</v>
      </c>
      <c r="Z166" s="24" t="s">
        <v>441</v>
      </c>
      <c r="AA166" s="24" t="s">
        <v>441</v>
      </c>
      <c r="AB166" s="24" t="s">
        <v>441</v>
      </c>
      <c r="AC166" s="24" t="s">
        <v>441</v>
      </c>
      <c r="AD166" s="24" t="s">
        <v>441</v>
      </c>
      <c r="AE166" s="24" t="s">
        <v>441</v>
      </c>
      <c r="AF166" s="24" t="s">
        <v>441</v>
      </c>
      <c r="AG166" s="24" t="s">
        <v>441</v>
      </c>
      <c r="AH166" s="24" t="s">
        <v>441</v>
      </c>
      <c r="AI166" s="24" t="s">
        <v>441</v>
      </c>
      <c r="AJ166" s="24"/>
      <c r="AK166" s="24" t="s">
        <v>12</v>
      </c>
      <c r="AL166" s="24" t="s">
        <v>441</v>
      </c>
      <c r="AM166" s="24" t="s">
        <v>441</v>
      </c>
      <c r="AN166" s="24" t="s">
        <v>441</v>
      </c>
      <c r="AO166" s="24" t="s">
        <v>441</v>
      </c>
      <c r="AP166" s="24" t="s">
        <v>441</v>
      </c>
      <c r="AQ166" s="24" t="s">
        <v>441</v>
      </c>
      <c r="AR166" s="24" t="s">
        <v>441</v>
      </c>
      <c r="AS166" s="24" t="s">
        <v>441</v>
      </c>
      <c r="AT166" s="24" t="s">
        <v>441</v>
      </c>
      <c r="AU166" s="24" t="s">
        <v>441</v>
      </c>
      <c r="AV166" s="24" t="s">
        <v>441</v>
      </c>
      <c r="BN166" s="70" t="str">
        <f>Thresholds!$H$4</f>
        <v>G/A</v>
      </c>
      <c r="BO166" s="70" t="str">
        <f>Thresholds!$H$5</f>
        <v>G/A</v>
      </c>
      <c r="BP166" s="70" t="str">
        <f>Thresholds!$H$6</f>
        <v>G/A</v>
      </c>
      <c r="BQ166" s="70" t="str">
        <f>Thresholds!$H$7</f>
        <v>G/A</v>
      </c>
      <c r="BS166" s="70" t="str">
        <f>Thresholds!$V$4</f>
        <v>G/A</v>
      </c>
      <c r="BT166" s="70" t="str">
        <f>Thresholds!$V$5</f>
        <v>G/A</v>
      </c>
      <c r="BU166" s="70" t="str">
        <f>Thresholds!$V$6</f>
        <v>G/A</v>
      </c>
      <c r="BV166" s="70" t="str">
        <f>Thresholds!$V$7</f>
        <v>G/A</v>
      </c>
      <c r="BW166" s="70" t="str">
        <f>Thresholds!$V$8</f>
        <v>G/A</v>
      </c>
      <c r="BX166" s="70" t="str">
        <f>Thresholds!$V$9</f>
        <v>G/A</v>
      </c>
    </row>
    <row r="167" spans="9:114" ht="45">
      <c r="I167" s="23"/>
      <c r="J167" s="23"/>
      <c r="K167" s="23" t="s">
        <v>630</v>
      </c>
      <c r="L167" s="57" t="s">
        <v>591</v>
      </c>
      <c r="M167" s="23" t="s">
        <v>457</v>
      </c>
      <c r="N167" s="23"/>
      <c r="O167" s="1" t="s">
        <v>437</v>
      </c>
      <c r="P167" s="23" t="s">
        <v>512</v>
      </c>
      <c r="Q167" s="23" t="s">
        <v>469</v>
      </c>
      <c r="R167" s="23" t="s">
        <v>517</v>
      </c>
      <c r="S167" s="23" t="s">
        <v>704</v>
      </c>
      <c r="T167" s="23" t="s">
        <v>705</v>
      </c>
      <c r="Z167" s="24" t="s">
        <v>444</v>
      </c>
      <c r="AA167" s="24" t="s">
        <v>444</v>
      </c>
      <c r="AB167" s="24" t="s">
        <v>444</v>
      </c>
      <c r="AC167" s="24" t="s">
        <v>444</v>
      </c>
      <c r="AD167" s="24" t="s">
        <v>444</v>
      </c>
      <c r="AE167" s="24" t="s">
        <v>444</v>
      </c>
      <c r="AF167" s="24" t="s">
        <v>444</v>
      </c>
      <c r="AG167" s="24" t="s">
        <v>444</v>
      </c>
      <c r="AH167" s="24" t="s">
        <v>444</v>
      </c>
      <c r="AI167" s="24" t="s">
        <v>444</v>
      </c>
      <c r="AJ167" s="24"/>
      <c r="AK167" s="24" t="s">
        <v>99</v>
      </c>
      <c r="AL167" s="24" t="s">
        <v>444</v>
      </c>
      <c r="AM167" s="24" t="s">
        <v>444</v>
      </c>
      <c r="AN167" s="24" t="s">
        <v>444</v>
      </c>
      <c r="AO167" s="24" t="s">
        <v>444</v>
      </c>
      <c r="AP167" s="24" t="s">
        <v>444</v>
      </c>
      <c r="AQ167" s="24" t="s">
        <v>444</v>
      </c>
      <c r="AR167" s="24" t="s">
        <v>444</v>
      </c>
      <c r="AS167" s="24" t="s">
        <v>444</v>
      </c>
      <c r="AT167" s="24" t="s">
        <v>444</v>
      </c>
      <c r="AU167" s="24" t="s">
        <v>444</v>
      </c>
      <c r="AV167" s="24" t="s">
        <v>444</v>
      </c>
      <c r="BC167" s="1"/>
      <c r="BD167" s="1"/>
      <c r="BE167" s="1"/>
      <c r="BF167" s="1"/>
      <c r="BG167" s="1"/>
      <c r="BH167" s="1"/>
      <c r="BI167" s="1"/>
      <c r="BJ167" s="1"/>
      <c r="BK167" s="1"/>
      <c r="BL167" s="1"/>
      <c r="BN167" s="70" t="str">
        <f>Thresholds!$I$4</f>
        <v>A</v>
      </c>
      <c r="BO167" s="70" t="str">
        <f>Thresholds!$I$5</f>
        <v>A</v>
      </c>
      <c r="BP167" s="70" t="str">
        <f>Thresholds!$I$6</f>
        <v>A</v>
      </c>
      <c r="BQ167" s="70" t="str">
        <f>Thresholds!$I$7</f>
        <v>A</v>
      </c>
      <c r="BS167" s="70" t="str">
        <f>Thresholds!$W$4</f>
        <v>A</v>
      </c>
      <c r="BT167" s="70" t="str">
        <f>Thresholds!$W$5</f>
        <v>A</v>
      </c>
      <c r="BU167" s="70" t="str">
        <f>Thresholds!$W$6</f>
        <v>A</v>
      </c>
      <c r="BV167" s="70" t="str">
        <f>Thresholds!$W$7</f>
        <v>A</v>
      </c>
      <c r="BW167" s="70" t="str">
        <f>Thresholds!$W$8</f>
        <v>A</v>
      </c>
      <c r="BX167" s="70" t="str">
        <f>Thresholds!$W$9</f>
        <v>A</v>
      </c>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9:114" ht="45">
      <c r="I168" s="23"/>
      <c r="J168" s="23"/>
      <c r="K168" s="23" t="s">
        <v>706</v>
      </c>
      <c r="L168" s="57" t="s">
        <v>553</v>
      </c>
      <c r="M168" s="23" t="s">
        <v>448</v>
      </c>
      <c r="N168" s="23"/>
      <c r="P168" s="23" t="s">
        <v>459</v>
      </c>
      <c r="Q168" s="23" t="s">
        <v>466</v>
      </c>
      <c r="R168" s="23" t="s">
        <v>534</v>
      </c>
      <c r="S168" s="23" t="s">
        <v>707</v>
      </c>
      <c r="T168" s="23" t="s">
        <v>708</v>
      </c>
      <c r="Z168" s="24" t="s">
        <v>566</v>
      </c>
      <c r="AA168" s="24" t="s">
        <v>566</v>
      </c>
      <c r="AB168" s="24" t="s">
        <v>566</v>
      </c>
      <c r="AC168" s="24" t="s">
        <v>566</v>
      </c>
      <c r="AD168" s="24" t="s">
        <v>566</v>
      </c>
      <c r="AE168" s="24" t="s">
        <v>566</v>
      </c>
      <c r="AF168" s="24" t="s">
        <v>566</v>
      </c>
      <c r="AG168" s="24" t="s">
        <v>566</v>
      </c>
      <c r="AH168" s="24" t="s">
        <v>566</v>
      </c>
      <c r="AI168" s="24" t="s">
        <v>566</v>
      </c>
      <c r="AJ168" s="24"/>
      <c r="AK168" s="24"/>
      <c r="AL168" s="24" t="s">
        <v>566</v>
      </c>
      <c r="AM168" s="24" t="s">
        <v>566</v>
      </c>
      <c r="AN168" s="24" t="s">
        <v>566</v>
      </c>
      <c r="AO168" s="24" t="s">
        <v>566</v>
      </c>
      <c r="AP168" s="24" t="s">
        <v>566</v>
      </c>
      <c r="AQ168" s="24" t="s">
        <v>566</v>
      </c>
      <c r="AR168" s="24" t="s">
        <v>566</v>
      </c>
      <c r="AS168" s="24" t="s">
        <v>566</v>
      </c>
      <c r="AT168" s="24" t="s">
        <v>566</v>
      </c>
      <c r="AU168" s="24" t="s">
        <v>566</v>
      </c>
      <c r="AV168" s="24" t="s">
        <v>566</v>
      </c>
      <c r="BC168" s="1"/>
      <c r="BD168" s="1"/>
      <c r="BE168" s="1"/>
      <c r="BF168" s="1"/>
      <c r="BG168" s="1"/>
      <c r="BH168" s="1"/>
      <c r="BI168" s="1"/>
      <c r="BJ168" s="1"/>
      <c r="BK168" s="1"/>
      <c r="BL168" s="1"/>
      <c r="BN168" s="70" t="str">
        <f>Thresholds!$J$4</f>
        <v>A/R</v>
      </c>
      <c r="BO168" s="70" t="str">
        <f>Thresholds!$J$5</f>
        <v>A/R</v>
      </c>
      <c r="BP168" s="70" t="str">
        <f>Thresholds!$J$6</f>
        <v>A/R</v>
      </c>
      <c r="BQ168" s="70" t="str">
        <f>Thresholds!$J$7</f>
        <v>A/R</v>
      </c>
      <c r="BS168" s="70" t="str">
        <f>Thresholds!$X$4</f>
        <v>x</v>
      </c>
      <c r="BT168" s="70" t="str">
        <f>Thresholds!$X$5</f>
        <v>x</v>
      </c>
      <c r="BU168" s="70" t="str">
        <f>Thresholds!$X$6</f>
        <v>x</v>
      </c>
      <c r="BV168" s="70" t="str">
        <f>Thresholds!$X$7</f>
        <v>x</v>
      </c>
      <c r="BW168" s="70" t="str">
        <f>Thresholds!$X$8</f>
        <v>x</v>
      </c>
      <c r="BX168" s="70" t="str">
        <f>Thresholds!$X$9</f>
        <v>x</v>
      </c>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9:114" ht="60">
      <c r="I169" s="23"/>
      <c r="J169" s="23"/>
      <c r="K169" s="23" t="s">
        <v>709</v>
      </c>
      <c r="L169" s="57" t="s">
        <v>447</v>
      </c>
      <c r="P169" s="23" t="s">
        <v>470</v>
      </c>
      <c r="Q169" s="23" t="s">
        <v>471</v>
      </c>
      <c r="R169" s="23" t="s">
        <v>585</v>
      </c>
      <c r="T169" s="23" t="s">
        <v>710</v>
      </c>
      <c r="Z169" s="24" t="s">
        <v>711</v>
      </c>
      <c r="AA169" s="24" t="s">
        <v>711</v>
      </c>
      <c r="AB169" s="24" t="s">
        <v>711</v>
      </c>
      <c r="AC169" s="24" t="s">
        <v>711</v>
      </c>
      <c r="AD169" s="24" t="s">
        <v>711</v>
      </c>
      <c r="AE169" s="24" t="s">
        <v>711</v>
      </c>
      <c r="AF169" s="24" t="s">
        <v>711</v>
      </c>
      <c r="AG169" s="24" t="s">
        <v>711</v>
      </c>
      <c r="AH169" s="24" t="s">
        <v>711</v>
      </c>
      <c r="AI169" s="24" t="s">
        <v>711</v>
      </c>
      <c r="AJ169" s="24"/>
      <c r="AK169" s="24"/>
      <c r="AL169" s="24" t="s">
        <v>711</v>
      </c>
      <c r="AM169" s="24" t="s">
        <v>711</v>
      </c>
      <c r="AN169" s="24" t="s">
        <v>711</v>
      </c>
      <c r="AO169" s="24" t="s">
        <v>711</v>
      </c>
      <c r="AP169" s="24" t="s">
        <v>711</v>
      </c>
      <c r="AQ169" s="24" t="s">
        <v>711</v>
      </c>
      <c r="AR169" s="24" t="s">
        <v>711</v>
      </c>
      <c r="AS169" s="24" t="s">
        <v>711</v>
      </c>
      <c r="AT169" s="24" t="s">
        <v>711</v>
      </c>
      <c r="AU169" s="24" t="s">
        <v>711</v>
      </c>
      <c r="AV169" s="24" t="s">
        <v>711</v>
      </c>
      <c r="BN169" s="70" t="str">
        <f>Thresholds!$K$4</f>
        <v>R</v>
      </c>
      <c r="BO169" s="70" t="str">
        <f>Thresholds!$K$5</f>
        <v>R</v>
      </c>
      <c r="BP169" s="70" t="str">
        <f>Thresholds!$K$6</f>
        <v>R</v>
      </c>
      <c r="BQ169" s="70" t="str">
        <f>Thresholds!$K$7</f>
        <v>R</v>
      </c>
      <c r="BS169" s="70" t="str">
        <f>Thresholds!$Y$4</f>
        <v>x</v>
      </c>
      <c r="BT169" s="70" t="str">
        <f>Thresholds!$Y$5</f>
        <v>x</v>
      </c>
      <c r="BU169" s="70" t="str">
        <f>Thresholds!$Y$6</f>
        <v>x</v>
      </c>
      <c r="BV169" s="70" t="str">
        <f>Thresholds!$Y$7</f>
        <v>x</v>
      </c>
      <c r="BW169" s="70" t="str">
        <f>Thresholds!$Y$8</f>
        <v>x</v>
      </c>
      <c r="BX169" s="70" t="str">
        <f>Thresholds!$Y$9</f>
        <v>x</v>
      </c>
    </row>
    <row r="170" spans="9:114" ht="30">
      <c r="I170" s="23"/>
      <c r="J170" s="23"/>
      <c r="K170" s="23" t="s">
        <v>579</v>
      </c>
      <c r="L170" s="57" t="s">
        <v>712</v>
      </c>
      <c r="P170" s="23" t="s">
        <v>465</v>
      </c>
      <c r="Q170" s="23" t="s">
        <v>509</v>
      </c>
      <c r="R170" s="23" t="s">
        <v>575</v>
      </c>
      <c r="T170" s="23" t="s">
        <v>713</v>
      </c>
      <c r="BN170" s="70" t="str">
        <f>Thresholds!$L$4</f>
        <v>N</v>
      </c>
      <c r="BO170" s="70" t="str">
        <f>Thresholds!$L$5</f>
        <v>N</v>
      </c>
      <c r="BP170" s="70" t="str">
        <f>Thresholds!$L$6</f>
        <v>N</v>
      </c>
      <c r="BQ170" s="70" t="str">
        <f>Thresholds!$L$7</f>
        <v>N</v>
      </c>
      <c r="BS170" s="70" t="str">
        <f>Thresholds!$Z$4</f>
        <v>x</v>
      </c>
      <c r="BT170" s="70" t="str">
        <f>Thresholds!$Z$5</f>
        <v>x</v>
      </c>
      <c r="BU170" s="70" t="str">
        <f>Thresholds!$Z$6</f>
        <v>x</v>
      </c>
      <c r="BV170" s="70" t="str">
        <f>Thresholds!$Z$7</f>
        <v>x</v>
      </c>
      <c r="BW170" s="70" t="str">
        <f>Thresholds!$Z$8</f>
        <v>x</v>
      </c>
      <c r="BX170" s="70" t="str">
        <f>Thresholds!$Z$9</f>
        <v>x</v>
      </c>
    </row>
    <row r="171" spans="9:114" ht="45">
      <c r="I171" s="23"/>
      <c r="J171" s="23"/>
      <c r="K171" s="23" t="s">
        <v>463</v>
      </c>
      <c r="L171" s="57" t="s">
        <v>714</v>
      </c>
      <c r="Q171" s="23" t="s">
        <v>554</v>
      </c>
      <c r="R171" s="23" t="s">
        <v>461</v>
      </c>
      <c r="T171" s="23" t="s">
        <v>715</v>
      </c>
      <c r="AQ171" s="19" t="s">
        <v>716</v>
      </c>
      <c r="AR171" s="19" t="s">
        <v>716</v>
      </c>
      <c r="AS171" s="19" t="s">
        <v>716</v>
      </c>
      <c r="AT171" s="19" t="s">
        <v>716</v>
      </c>
      <c r="AU171" s="19" t="s">
        <v>716</v>
      </c>
      <c r="AV171" s="19" t="s">
        <v>716</v>
      </c>
      <c r="BC171" s="1"/>
      <c r="BD171" s="1"/>
      <c r="BE171" s="1"/>
      <c r="BF171" s="1"/>
      <c r="BG171" s="1"/>
      <c r="BH171" s="1"/>
      <c r="BI171" s="1"/>
      <c r="BJ171" s="1"/>
      <c r="BK171" s="1"/>
      <c r="BL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9:114" ht="45">
      <c r="I172" s="23"/>
      <c r="J172" s="23"/>
      <c r="K172" s="23" t="s">
        <v>590</v>
      </c>
      <c r="L172" s="57" t="s">
        <v>644</v>
      </c>
      <c r="Q172" s="23" t="s">
        <v>621</v>
      </c>
      <c r="R172" s="1" t="s">
        <v>440</v>
      </c>
      <c r="T172" s="23"/>
    </row>
    <row r="173" spans="9:114" ht="45">
      <c r="I173" s="23"/>
      <c r="J173" s="23"/>
      <c r="K173" s="23" t="s">
        <v>453</v>
      </c>
      <c r="L173" s="57" t="s">
        <v>456</v>
      </c>
      <c r="Q173" s="23" t="s">
        <v>484</v>
      </c>
      <c r="T173" s="23"/>
      <c r="AG173" s="18"/>
    </row>
    <row r="174" spans="9:114" ht="45">
      <c r="I174" s="23"/>
      <c r="J174" s="23"/>
      <c r="K174" s="23"/>
      <c r="L174" s="57"/>
      <c r="Q174" s="23" t="s">
        <v>450</v>
      </c>
      <c r="T174" s="23"/>
    </row>
    <row r="175" spans="9:114" ht="45">
      <c r="I175" s="23"/>
      <c r="J175" s="23"/>
      <c r="K175" s="23"/>
      <c r="Q175" s="23" t="s">
        <v>565</v>
      </c>
    </row>
    <row r="176" spans="9:114">
      <c r="I176" s="23"/>
      <c r="J176" s="23"/>
      <c r="K176" s="23"/>
      <c r="Q176" s="23"/>
    </row>
    <row r="177" spans="9:42" ht="90">
      <c r="I177" s="23"/>
      <c r="J177" s="23"/>
      <c r="K177" s="23"/>
      <c r="Q177" s="23"/>
      <c r="Z177" s="19" t="s">
        <v>717</v>
      </c>
      <c r="AE177" s="19" t="s">
        <v>717</v>
      </c>
      <c r="AL177" s="19" t="s">
        <v>717</v>
      </c>
    </row>
    <row r="178" spans="9:42" ht="195">
      <c r="I178" s="23"/>
      <c r="J178" s="23"/>
      <c r="K178" s="23"/>
      <c r="Q178" s="23"/>
      <c r="Z178" s="1" t="s">
        <v>718</v>
      </c>
      <c r="AE178" s="1" t="s">
        <v>718</v>
      </c>
      <c r="AL178" s="1" t="s">
        <v>718</v>
      </c>
    </row>
    <row r="179" spans="9:42" ht="240">
      <c r="I179" s="23"/>
      <c r="J179" s="23"/>
      <c r="K179" s="23"/>
      <c r="Z179" s="1" t="s">
        <v>719</v>
      </c>
      <c r="AA179" s="1" t="s">
        <v>720</v>
      </c>
      <c r="AB179" s="1" t="s">
        <v>721</v>
      </c>
      <c r="AC179" s="1" t="s">
        <v>722</v>
      </c>
      <c r="AD179" s="1" t="s">
        <v>723</v>
      </c>
      <c r="AE179" s="1" t="s">
        <v>724</v>
      </c>
      <c r="AF179" s="1" t="s">
        <v>725</v>
      </c>
      <c r="AG179" s="1" t="s">
        <v>726</v>
      </c>
      <c r="AH179" s="1" t="s">
        <v>727</v>
      </c>
      <c r="AI179" s="1" t="s">
        <v>728</v>
      </c>
      <c r="AL179" s="1" t="s">
        <v>729</v>
      </c>
      <c r="AM179" s="1" t="s">
        <v>730</v>
      </c>
      <c r="AN179" s="1" t="s">
        <v>731</v>
      </c>
      <c r="AO179" s="1" t="s">
        <v>732</v>
      </c>
      <c r="AP179" s="1" t="s">
        <v>732</v>
      </c>
    </row>
    <row r="180" spans="9:42" ht="330">
      <c r="I180" s="23"/>
      <c r="J180" s="23"/>
      <c r="K180" s="23"/>
      <c r="Z180" s="1" t="s">
        <v>733</v>
      </c>
      <c r="AA180" s="1" t="s">
        <v>734</v>
      </c>
      <c r="AB180" s="1" t="s">
        <v>735</v>
      </c>
      <c r="AC180" s="1" t="s">
        <v>736</v>
      </c>
      <c r="AD180" s="1" t="s">
        <v>737</v>
      </c>
      <c r="AE180" s="1" t="s">
        <v>719</v>
      </c>
      <c r="AF180" s="1" t="s">
        <v>738</v>
      </c>
      <c r="AG180" s="1" t="s">
        <v>739</v>
      </c>
      <c r="AH180" s="1" t="s">
        <v>740</v>
      </c>
      <c r="AI180" s="1" t="s">
        <v>741</v>
      </c>
      <c r="AL180" s="1" t="s">
        <v>742</v>
      </c>
      <c r="AM180" s="1" t="s">
        <v>743</v>
      </c>
      <c r="AN180" s="1" t="s">
        <v>744</v>
      </c>
      <c r="AO180" s="1" t="s">
        <v>745</v>
      </c>
      <c r="AP180" s="1" t="s">
        <v>745</v>
      </c>
    </row>
    <row r="181" spans="9:42" ht="345">
      <c r="I181" s="23"/>
      <c r="J181" s="23"/>
      <c r="K181" s="23"/>
      <c r="Z181" s="1" t="s">
        <v>746</v>
      </c>
      <c r="AA181" s="1" t="s">
        <v>747</v>
      </c>
      <c r="AB181" s="1" t="s">
        <v>748</v>
      </c>
      <c r="AC181" s="1" t="s">
        <v>749</v>
      </c>
      <c r="AD181" s="1" t="s">
        <v>750</v>
      </c>
      <c r="AE181" s="1" t="s">
        <v>751</v>
      </c>
      <c r="AF181" s="1" t="s">
        <v>752</v>
      </c>
      <c r="AG181" s="1" t="s">
        <v>753</v>
      </c>
      <c r="AH181" s="1" t="s">
        <v>754</v>
      </c>
      <c r="AI181" s="1" t="s">
        <v>755</v>
      </c>
      <c r="AL181" s="1" t="s">
        <v>756</v>
      </c>
      <c r="AM181" s="1" t="s">
        <v>757</v>
      </c>
      <c r="AN181" s="1" t="s">
        <v>758</v>
      </c>
      <c r="AO181" s="1" t="s">
        <v>759</v>
      </c>
      <c r="AP181" s="1" t="s">
        <v>759</v>
      </c>
    </row>
    <row r="182" spans="9:42" ht="270">
      <c r="I182" s="23"/>
      <c r="J182" s="23"/>
      <c r="K182" s="23"/>
      <c r="AA182" s="1" t="s">
        <v>760</v>
      </c>
      <c r="AB182" s="1" t="s">
        <v>761</v>
      </c>
      <c r="AD182" s="1" t="s">
        <v>762</v>
      </c>
      <c r="AE182" s="1" t="s">
        <v>746</v>
      </c>
      <c r="AF182" s="1" t="s">
        <v>763</v>
      </c>
      <c r="AG182" s="1" t="s">
        <v>764</v>
      </c>
      <c r="AI182" s="1" t="s">
        <v>765</v>
      </c>
      <c r="AL182" s="1" t="s">
        <v>766</v>
      </c>
      <c r="AO182" s="1" t="s">
        <v>767</v>
      </c>
      <c r="AP182" s="1" t="s">
        <v>767</v>
      </c>
    </row>
    <row r="194" spans="7:51">
      <c r="G194" s="1"/>
      <c r="V194" s="22"/>
      <c r="W194" s="1"/>
      <c r="X194" s="25" t="b">
        <v>0</v>
      </c>
      <c r="Y194" s="25" t="b">
        <v>0</v>
      </c>
      <c r="Z194" s="25" t="b">
        <v>0</v>
      </c>
      <c r="AA194" s="20"/>
      <c r="AB194" s="20"/>
      <c r="AC194" s="20"/>
      <c r="AD194" s="20"/>
      <c r="AE194" s="20"/>
      <c r="AF194" s="20"/>
      <c r="AG194" s="20"/>
      <c r="AH194" s="20"/>
      <c r="AI194" s="20"/>
      <c r="AJ194" s="20"/>
      <c r="AK194" s="20"/>
      <c r="AL194" s="20"/>
      <c r="AM194" s="20"/>
      <c r="AN194" s="20"/>
      <c r="AO194" s="20"/>
      <c r="AP194" s="20"/>
      <c r="AQ194" s="20"/>
      <c r="AW194" s="1"/>
      <c r="AX194" s="1"/>
      <c r="AY194" s="1"/>
    </row>
    <row r="195" spans="7:51">
      <c r="G195" s="1"/>
      <c r="V195" s="22"/>
      <c r="W195" s="1"/>
      <c r="X195" s="25" t="b">
        <v>0</v>
      </c>
      <c r="Y195" s="25" t="b">
        <v>0</v>
      </c>
      <c r="Z195" s="25" t="b">
        <v>0</v>
      </c>
      <c r="AA195" s="20"/>
      <c r="AB195" s="20"/>
      <c r="AC195" s="20"/>
      <c r="AD195" s="20"/>
      <c r="AE195" s="20"/>
      <c r="AF195" s="20"/>
      <c r="AG195" s="20"/>
      <c r="AH195" s="20"/>
      <c r="AI195" s="20"/>
      <c r="AJ195" s="20"/>
      <c r="AK195" s="20"/>
      <c r="AL195" s="20"/>
      <c r="AM195" s="20"/>
      <c r="AN195" s="20"/>
      <c r="AO195" s="20"/>
      <c r="AP195" s="20"/>
      <c r="AQ195" s="20"/>
      <c r="AW195" s="1"/>
      <c r="AX195" s="1"/>
      <c r="AY195" s="1"/>
    </row>
    <row r="196" spans="7:51">
      <c r="G196" s="1"/>
      <c r="V196" s="22"/>
      <c r="W196" s="1"/>
      <c r="X196" s="25" t="b">
        <v>0</v>
      </c>
      <c r="Y196" s="25" t="b">
        <v>0</v>
      </c>
      <c r="Z196" s="25" t="b">
        <v>0</v>
      </c>
      <c r="AA196" s="20"/>
      <c r="AB196" s="20"/>
      <c r="AC196" s="20"/>
      <c r="AD196" s="20"/>
      <c r="AE196" s="20"/>
      <c r="AF196" s="20"/>
      <c r="AG196" s="20"/>
      <c r="AH196" s="20"/>
      <c r="AI196" s="20"/>
      <c r="AJ196" s="20"/>
      <c r="AK196" s="20"/>
      <c r="AL196" s="20"/>
      <c r="AM196" s="20"/>
      <c r="AN196" s="20"/>
      <c r="AO196" s="20"/>
      <c r="AP196" s="20"/>
      <c r="AQ196" s="20"/>
      <c r="AW196" s="1"/>
      <c r="AX196" s="1"/>
      <c r="AY196" s="1"/>
    </row>
    <row r="197" spans="7:51">
      <c r="G197" s="1"/>
      <c r="V197" s="22"/>
      <c r="W197" s="1"/>
      <c r="X197" s="25" t="b">
        <v>0</v>
      </c>
      <c r="Y197" s="25" t="b">
        <v>0</v>
      </c>
      <c r="Z197" s="25" t="b">
        <v>0</v>
      </c>
      <c r="AA197" s="20"/>
      <c r="AB197" s="20"/>
      <c r="AC197" s="20"/>
      <c r="AD197" s="20"/>
      <c r="AE197" s="20"/>
      <c r="AF197" s="20"/>
      <c r="AG197" s="20"/>
      <c r="AH197" s="20"/>
      <c r="AI197" s="20"/>
      <c r="AJ197" s="20"/>
      <c r="AK197" s="20"/>
      <c r="AL197" s="20"/>
      <c r="AM197" s="20"/>
      <c r="AN197" s="20"/>
      <c r="AO197" s="20"/>
      <c r="AP197" s="20"/>
      <c r="AQ197" s="20"/>
      <c r="AW197" s="1"/>
      <c r="AX197" s="1"/>
      <c r="AY197" s="1"/>
    </row>
    <row r="198" spans="7:51">
      <c r="G198" s="1"/>
      <c r="V198" s="22"/>
      <c r="W198" s="1"/>
      <c r="X198" s="25" t="b">
        <v>0</v>
      </c>
      <c r="Y198" s="25" t="b">
        <v>0</v>
      </c>
      <c r="Z198" s="25" t="b">
        <v>0</v>
      </c>
      <c r="AA198" s="20"/>
      <c r="AB198" s="20"/>
      <c r="AC198" s="20"/>
      <c r="AD198" s="20"/>
      <c r="AE198" s="20"/>
      <c r="AF198" s="20"/>
      <c r="AG198" s="20"/>
      <c r="AH198" s="20"/>
      <c r="AI198" s="20"/>
      <c r="AJ198" s="20"/>
      <c r="AK198" s="20"/>
      <c r="AL198" s="20"/>
      <c r="AM198" s="20"/>
      <c r="AN198" s="20"/>
      <c r="AO198" s="20"/>
      <c r="AP198" s="20"/>
      <c r="AQ198" s="20"/>
      <c r="AW198" s="1"/>
      <c r="AX198" s="1"/>
      <c r="AY198" s="1"/>
    </row>
    <row r="199" spans="7:51">
      <c r="G199" s="1"/>
      <c r="V199" s="22"/>
      <c r="W199" s="1"/>
      <c r="X199" s="25" t="b">
        <v>0</v>
      </c>
      <c r="Y199" s="25" t="b">
        <v>0</v>
      </c>
      <c r="Z199" s="25" t="b">
        <v>0</v>
      </c>
      <c r="AA199" s="20"/>
      <c r="AB199" s="20"/>
      <c r="AC199" s="20"/>
      <c r="AD199" s="20"/>
      <c r="AE199" s="20"/>
      <c r="AF199" s="20"/>
      <c r="AG199" s="20"/>
      <c r="AH199" s="20"/>
      <c r="AI199" s="20"/>
      <c r="AJ199" s="20"/>
      <c r="AK199" s="20"/>
      <c r="AL199" s="20"/>
      <c r="AM199" s="20"/>
      <c r="AN199" s="20"/>
      <c r="AO199" s="20"/>
      <c r="AP199" s="20"/>
      <c r="AQ199" s="20"/>
      <c r="AW199" s="1"/>
      <c r="AX199" s="1"/>
      <c r="AY199" s="1"/>
    </row>
    <row r="200" spans="7:51">
      <c r="G200" s="1"/>
      <c r="V200" s="22"/>
      <c r="W200" s="1"/>
      <c r="X200" s="25" t="b">
        <v>0</v>
      </c>
      <c r="Y200" s="25" t="b">
        <v>0</v>
      </c>
      <c r="Z200" s="25" t="b">
        <v>0</v>
      </c>
      <c r="AA200" s="20"/>
      <c r="AB200" s="20"/>
      <c r="AC200" s="20"/>
      <c r="AD200" s="20"/>
      <c r="AE200" s="20"/>
      <c r="AF200" s="20"/>
      <c r="AG200" s="20"/>
      <c r="AH200" s="20"/>
      <c r="AI200" s="20"/>
      <c r="AJ200" s="20"/>
      <c r="AK200" s="20"/>
      <c r="AL200" s="20"/>
      <c r="AM200" s="20"/>
      <c r="AN200" s="20"/>
      <c r="AO200" s="20"/>
      <c r="AP200" s="20"/>
      <c r="AQ200" s="20"/>
      <c r="AW200" s="1"/>
      <c r="AX200" s="1"/>
      <c r="AY200" s="1"/>
    </row>
    <row r="201" spans="7:51">
      <c r="G201" s="1"/>
      <c r="V201" s="22"/>
      <c r="W201" s="1"/>
      <c r="X201" s="25" t="b">
        <v>0</v>
      </c>
      <c r="Y201" s="25" t="b">
        <v>0</v>
      </c>
      <c r="Z201" s="25" t="b">
        <v>0</v>
      </c>
      <c r="AA201" s="20"/>
      <c r="AB201" s="20"/>
      <c r="AC201" s="20"/>
      <c r="AD201" s="20"/>
      <c r="AE201" s="20"/>
      <c r="AF201" s="20"/>
      <c r="AG201" s="20"/>
      <c r="AH201" s="20"/>
      <c r="AI201" s="20"/>
      <c r="AJ201" s="20"/>
      <c r="AK201" s="20"/>
      <c r="AL201" s="20"/>
      <c r="AM201" s="20"/>
      <c r="AN201" s="20"/>
      <c r="AO201" s="20"/>
      <c r="AP201" s="20"/>
      <c r="AQ201" s="20"/>
      <c r="AW201" s="1"/>
      <c r="AX201" s="1"/>
      <c r="AY201" s="1"/>
    </row>
    <row r="202" spans="7:51">
      <c r="G202" s="1"/>
      <c r="V202" s="22"/>
      <c r="W202" s="1"/>
      <c r="X202" s="25" t="b">
        <v>0</v>
      </c>
      <c r="Y202" s="25" t="b">
        <v>0</v>
      </c>
      <c r="Z202" s="25" t="b">
        <v>0</v>
      </c>
      <c r="AA202" s="20"/>
      <c r="AB202" s="20"/>
      <c r="AC202" s="20"/>
      <c r="AD202" s="20"/>
      <c r="AE202" s="20"/>
      <c r="AF202" s="20"/>
      <c r="AG202" s="20"/>
      <c r="AH202" s="20"/>
      <c r="AI202" s="20"/>
      <c r="AJ202" s="20"/>
      <c r="AK202" s="20"/>
      <c r="AL202" s="20"/>
      <c r="AM202" s="20"/>
      <c r="AN202" s="20"/>
      <c r="AO202" s="20"/>
      <c r="AP202" s="20"/>
      <c r="AQ202" s="20"/>
      <c r="AW202" s="1"/>
      <c r="AX202" s="1"/>
      <c r="AY202" s="1"/>
    </row>
    <row r="203" spans="7:51">
      <c r="G203" s="1"/>
      <c r="V203" s="22"/>
      <c r="W203" s="1"/>
      <c r="X203" s="25" t="b">
        <v>0</v>
      </c>
      <c r="Y203" s="25" t="b">
        <v>0</v>
      </c>
      <c r="Z203" s="25" t="b">
        <v>0</v>
      </c>
      <c r="AA203" s="20"/>
      <c r="AB203" s="20"/>
      <c r="AC203" s="20"/>
      <c r="AD203" s="20"/>
      <c r="AE203" s="20"/>
      <c r="AF203" s="20"/>
      <c r="AG203" s="20"/>
      <c r="AH203" s="20"/>
      <c r="AI203" s="20"/>
      <c r="AJ203" s="20"/>
      <c r="AK203" s="20"/>
      <c r="AL203" s="20"/>
      <c r="AM203" s="20"/>
      <c r="AN203" s="20"/>
      <c r="AO203" s="20"/>
      <c r="AP203" s="20"/>
      <c r="AQ203" s="20"/>
      <c r="AW203" s="1"/>
      <c r="AX203" s="1"/>
      <c r="AY203" s="1"/>
    </row>
    <row r="204" spans="7:51">
      <c r="G204" s="1"/>
      <c r="V204" s="22"/>
      <c r="W204" s="1"/>
      <c r="X204" s="25" t="b">
        <v>0</v>
      </c>
      <c r="Y204" s="25" t="b">
        <v>0</v>
      </c>
      <c r="Z204" s="25" t="b">
        <v>0</v>
      </c>
      <c r="AA204" s="20"/>
      <c r="AB204" s="20"/>
      <c r="AC204" s="20"/>
      <c r="AD204" s="20"/>
      <c r="AE204" s="20"/>
      <c r="AF204" s="20"/>
      <c r="AG204" s="20"/>
      <c r="AH204" s="20"/>
      <c r="AI204" s="20"/>
      <c r="AJ204" s="20"/>
      <c r="AK204" s="20"/>
      <c r="AL204" s="20"/>
      <c r="AM204" s="20"/>
      <c r="AN204" s="20"/>
      <c r="AO204" s="20"/>
      <c r="AP204" s="20"/>
      <c r="AQ204" s="20"/>
      <c r="AW204" s="1"/>
      <c r="AX204" s="1"/>
      <c r="AY204" s="1"/>
    </row>
    <row r="205" spans="7:51">
      <c r="G205" s="1"/>
      <c r="V205" s="22"/>
      <c r="W205" s="1"/>
      <c r="X205" s="25" t="b">
        <v>0</v>
      </c>
      <c r="Y205" s="25" t="b">
        <v>0</v>
      </c>
      <c r="Z205" s="25" t="b">
        <v>0</v>
      </c>
      <c r="AA205" s="20"/>
      <c r="AB205" s="20"/>
      <c r="AC205" s="20"/>
      <c r="AD205" s="20"/>
      <c r="AE205" s="20"/>
      <c r="AF205" s="20"/>
      <c r="AG205" s="20"/>
      <c r="AH205" s="20"/>
      <c r="AI205" s="20"/>
      <c r="AJ205" s="20"/>
      <c r="AK205" s="20"/>
      <c r="AL205" s="20"/>
      <c r="AM205" s="20"/>
      <c r="AN205" s="20"/>
      <c r="AO205" s="20"/>
      <c r="AP205" s="20"/>
      <c r="AQ205" s="20"/>
      <c r="AW205" s="1"/>
      <c r="AX205" s="1"/>
      <c r="AY205" s="1"/>
    </row>
    <row r="206" spans="7:51">
      <c r="G206" s="1"/>
      <c r="V206" s="22"/>
      <c r="W206" s="1"/>
      <c r="X206" s="25" t="b">
        <v>0</v>
      </c>
      <c r="Y206" s="25" t="b">
        <v>0</v>
      </c>
      <c r="Z206" s="25" t="b">
        <v>0</v>
      </c>
      <c r="AA206" s="20"/>
      <c r="AB206" s="20"/>
      <c r="AC206" s="20"/>
      <c r="AD206" s="20"/>
      <c r="AE206" s="20"/>
      <c r="AF206" s="20"/>
      <c r="AG206" s="20"/>
      <c r="AH206" s="20"/>
      <c r="AI206" s="20"/>
      <c r="AJ206" s="20"/>
      <c r="AK206" s="20"/>
      <c r="AL206" s="20"/>
      <c r="AM206" s="20"/>
      <c r="AN206" s="20"/>
      <c r="AO206" s="20"/>
      <c r="AP206" s="20"/>
      <c r="AQ206" s="20"/>
      <c r="AW206" s="1"/>
      <c r="AX206" s="1"/>
      <c r="AY206" s="1"/>
    </row>
    <row r="207" spans="7:51">
      <c r="G207" s="1"/>
      <c r="V207" s="22"/>
      <c r="W207" s="1"/>
      <c r="X207" s="25" t="b">
        <v>0</v>
      </c>
      <c r="Y207" s="25" t="b">
        <v>0</v>
      </c>
      <c r="Z207" s="25" t="b">
        <v>0</v>
      </c>
      <c r="AA207" s="20"/>
      <c r="AB207" s="20"/>
      <c r="AC207" s="20"/>
      <c r="AD207" s="20"/>
      <c r="AE207" s="20"/>
      <c r="AF207" s="20"/>
      <c r="AG207" s="20"/>
      <c r="AH207" s="20"/>
      <c r="AI207" s="20"/>
      <c r="AJ207" s="20"/>
      <c r="AK207" s="20"/>
      <c r="AL207" s="20"/>
      <c r="AM207" s="20"/>
      <c r="AN207" s="20"/>
      <c r="AO207" s="20"/>
      <c r="AP207" s="20"/>
      <c r="AQ207" s="20"/>
      <c r="AW207" s="1"/>
      <c r="AX207" s="1"/>
      <c r="AY207" s="1"/>
    </row>
    <row r="208" spans="7:51">
      <c r="G208" s="1"/>
      <c r="V208" s="22"/>
      <c r="W208" s="1"/>
      <c r="X208" s="25" t="b">
        <v>0</v>
      </c>
      <c r="Y208" s="25" t="b">
        <v>0</v>
      </c>
      <c r="Z208" s="25" t="b">
        <v>0</v>
      </c>
      <c r="AA208" s="20"/>
      <c r="AB208" s="20"/>
      <c r="AC208" s="20"/>
      <c r="AD208" s="20"/>
      <c r="AE208" s="20"/>
      <c r="AF208" s="20"/>
      <c r="AG208" s="20"/>
      <c r="AH208" s="20"/>
      <c r="AI208" s="20"/>
      <c r="AJ208" s="20"/>
      <c r="AK208" s="20"/>
      <c r="AL208" s="20"/>
      <c r="AM208" s="20"/>
      <c r="AN208" s="20"/>
      <c r="AO208" s="20"/>
      <c r="AP208" s="20"/>
      <c r="AQ208" s="20"/>
      <c r="AW208" s="1"/>
      <c r="AX208" s="1"/>
      <c r="AY208" s="1"/>
    </row>
    <row r="209" spans="7:51">
      <c r="G209" s="1"/>
      <c r="V209" s="22"/>
      <c r="W209" s="1"/>
      <c r="X209" s="25" t="b">
        <v>0</v>
      </c>
      <c r="Y209" s="25" t="b">
        <v>0</v>
      </c>
      <c r="Z209" s="25" t="b">
        <v>0</v>
      </c>
      <c r="AA209" s="20"/>
      <c r="AB209" s="20"/>
      <c r="AC209" s="20"/>
      <c r="AD209" s="20"/>
      <c r="AE209" s="20"/>
      <c r="AF209" s="20"/>
      <c r="AG209" s="20"/>
      <c r="AH209" s="20"/>
      <c r="AI209" s="20"/>
      <c r="AJ209" s="20"/>
      <c r="AK209" s="20"/>
      <c r="AL209" s="20"/>
      <c r="AM209" s="20"/>
      <c r="AN209" s="20"/>
      <c r="AO209" s="20"/>
      <c r="AP209" s="20"/>
      <c r="AQ209" s="20"/>
      <c r="AW209" s="1"/>
      <c r="AX209" s="1"/>
      <c r="AY209" s="1"/>
    </row>
    <row r="210" spans="7:51">
      <c r="G210" s="1"/>
      <c r="V210" s="22"/>
      <c r="W210" s="1"/>
      <c r="X210" s="25" t="b">
        <v>0</v>
      </c>
      <c r="Y210" s="25" t="b">
        <v>0</v>
      </c>
      <c r="Z210" s="25" t="b">
        <v>0</v>
      </c>
      <c r="AA210" s="20"/>
      <c r="AB210" s="20"/>
      <c r="AC210" s="20"/>
      <c r="AD210" s="20"/>
      <c r="AE210" s="20"/>
      <c r="AF210" s="20"/>
      <c r="AG210" s="20"/>
      <c r="AH210" s="20"/>
      <c r="AI210" s="20"/>
      <c r="AJ210" s="20"/>
      <c r="AK210" s="20"/>
      <c r="AL210" s="20"/>
      <c r="AM210" s="20"/>
      <c r="AN210" s="20"/>
      <c r="AO210" s="20"/>
      <c r="AP210" s="20"/>
      <c r="AQ210" s="20"/>
      <c r="AW210" s="1"/>
      <c r="AX210" s="1"/>
      <c r="AY210" s="1"/>
    </row>
    <row r="211" spans="7:51">
      <c r="G211" s="1"/>
      <c r="V211" s="22"/>
      <c r="W211" s="1"/>
      <c r="X211" s="25" t="b">
        <v>0</v>
      </c>
      <c r="Y211" s="25" t="b">
        <v>0</v>
      </c>
      <c r="Z211" s="25" t="b">
        <v>0</v>
      </c>
      <c r="AA211" s="20"/>
      <c r="AB211" s="20"/>
      <c r="AC211" s="20"/>
      <c r="AD211" s="20"/>
      <c r="AE211" s="20"/>
      <c r="AF211" s="20"/>
      <c r="AG211" s="20"/>
      <c r="AH211" s="20"/>
      <c r="AI211" s="20"/>
      <c r="AJ211" s="20"/>
      <c r="AK211" s="20"/>
      <c r="AL211" s="20"/>
      <c r="AM211" s="20"/>
      <c r="AN211" s="20"/>
      <c r="AO211" s="20"/>
      <c r="AP211" s="20"/>
      <c r="AQ211" s="20"/>
      <c r="AW211" s="1"/>
      <c r="AX211" s="1"/>
      <c r="AY211" s="1"/>
    </row>
    <row r="212" spans="7:51">
      <c r="G212" s="1"/>
      <c r="V212" s="22"/>
      <c r="W212" s="1"/>
      <c r="X212" s="25" t="b">
        <v>0</v>
      </c>
      <c r="Y212" s="25" t="b">
        <v>0</v>
      </c>
      <c r="Z212" s="25" t="b">
        <v>0</v>
      </c>
      <c r="AA212" s="20"/>
      <c r="AB212" s="20"/>
      <c r="AC212" s="20"/>
      <c r="AD212" s="20"/>
      <c r="AE212" s="20"/>
      <c r="AF212" s="20"/>
      <c r="AG212" s="20"/>
      <c r="AH212" s="20"/>
      <c r="AI212" s="20"/>
      <c r="AJ212" s="20"/>
      <c r="AK212" s="20"/>
      <c r="AL212" s="20"/>
      <c r="AM212" s="20"/>
      <c r="AN212" s="20"/>
      <c r="AO212" s="20"/>
      <c r="AP212" s="20"/>
      <c r="AQ212" s="20"/>
      <c r="AW212" s="1"/>
      <c r="AX212" s="1"/>
      <c r="AY212" s="1"/>
    </row>
    <row r="213" spans="7:51">
      <c r="G213" s="1"/>
      <c r="V213" s="22"/>
      <c r="W213" s="1"/>
      <c r="X213" s="25" t="b">
        <v>0</v>
      </c>
      <c r="Y213" s="25" t="b">
        <v>0</v>
      </c>
      <c r="Z213" s="25" t="b">
        <v>0</v>
      </c>
      <c r="AA213" s="20"/>
      <c r="AB213" s="20"/>
      <c r="AC213" s="20"/>
      <c r="AD213" s="20"/>
      <c r="AE213" s="20"/>
      <c r="AF213" s="20"/>
      <c r="AG213" s="20"/>
      <c r="AH213" s="20"/>
      <c r="AI213" s="20"/>
      <c r="AJ213" s="20"/>
      <c r="AK213" s="20"/>
      <c r="AL213" s="20"/>
      <c r="AM213" s="20"/>
      <c r="AN213" s="20"/>
      <c r="AO213" s="20"/>
      <c r="AP213" s="20"/>
      <c r="AQ213" s="20"/>
      <c r="AW213" s="1"/>
      <c r="AX213" s="1"/>
      <c r="AY213" s="1"/>
    </row>
    <row r="214" spans="7:51">
      <c r="G214" s="1"/>
      <c r="V214" s="22"/>
      <c r="W214" s="1"/>
      <c r="X214" s="25" t="b">
        <v>0</v>
      </c>
      <c r="Y214" s="25" t="b">
        <v>0</v>
      </c>
      <c r="Z214" s="25" t="b">
        <v>0</v>
      </c>
      <c r="AA214" s="20"/>
      <c r="AB214" s="20"/>
      <c r="AC214" s="20"/>
      <c r="AD214" s="20"/>
      <c r="AE214" s="20"/>
      <c r="AF214" s="20"/>
      <c r="AG214" s="20"/>
      <c r="AH214" s="20"/>
      <c r="AI214" s="20"/>
      <c r="AJ214" s="20"/>
      <c r="AK214" s="20"/>
      <c r="AL214" s="20"/>
      <c r="AM214" s="20"/>
      <c r="AN214" s="20"/>
      <c r="AO214" s="20"/>
      <c r="AP214" s="20"/>
      <c r="AQ214" s="20"/>
      <c r="AW214" s="1"/>
      <c r="AX214" s="1"/>
      <c r="AY214" s="1"/>
    </row>
    <row r="215" spans="7:51">
      <c r="G215" s="1"/>
      <c r="V215" s="22"/>
      <c r="W215" s="1"/>
      <c r="X215" s="25" t="b">
        <v>0</v>
      </c>
      <c r="Y215" s="25" t="b">
        <v>0</v>
      </c>
      <c r="Z215" s="25" t="b">
        <v>0</v>
      </c>
      <c r="AA215" s="20"/>
      <c r="AB215" s="20"/>
      <c r="AC215" s="20"/>
      <c r="AD215" s="20"/>
      <c r="AE215" s="20"/>
      <c r="AF215" s="20"/>
      <c r="AG215" s="20"/>
      <c r="AH215" s="20"/>
      <c r="AI215" s="20"/>
      <c r="AJ215" s="20"/>
      <c r="AK215" s="20"/>
      <c r="AL215" s="20"/>
      <c r="AM215" s="20"/>
      <c r="AN215" s="20"/>
      <c r="AO215" s="20"/>
      <c r="AP215" s="20"/>
      <c r="AQ215" s="20"/>
      <c r="AW215" s="1"/>
      <c r="AX215" s="1"/>
      <c r="AY215" s="1"/>
    </row>
    <row r="216" spans="7:51">
      <c r="G216" s="1"/>
      <c r="V216" s="22"/>
      <c r="W216" s="1"/>
      <c r="X216" s="25" t="b">
        <v>0</v>
      </c>
      <c r="Y216" s="25" t="b">
        <v>0</v>
      </c>
      <c r="Z216" s="25" t="b">
        <v>0</v>
      </c>
      <c r="AA216" s="20"/>
      <c r="AB216" s="20"/>
      <c r="AC216" s="20"/>
      <c r="AD216" s="20"/>
      <c r="AE216" s="20"/>
      <c r="AF216" s="20"/>
      <c r="AG216" s="20"/>
      <c r="AH216" s="20"/>
      <c r="AI216" s="20"/>
      <c r="AJ216" s="20"/>
      <c r="AK216" s="20"/>
      <c r="AL216" s="20"/>
      <c r="AM216" s="20"/>
      <c r="AN216" s="20"/>
      <c r="AO216" s="20"/>
      <c r="AP216" s="20"/>
      <c r="AQ216" s="20"/>
      <c r="AW216" s="1"/>
      <c r="AX216" s="1"/>
      <c r="AY216" s="1"/>
    </row>
    <row r="217" spans="7:51">
      <c r="G217" s="1"/>
      <c r="V217" s="22"/>
      <c r="W217" s="1"/>
      <c r="X217" s="25" t="b">
        <v>0</v>
      </c>
      <c r="Y217" s="25" t="b">
        <v>0</v>
      </c>
      <c r="Z217" s="25" t="b">
        <v>0</v>
      </c>
      <c r="AA217" s="20"/>
      <c r="AB217" s="20"/>
      <c r="AC217" s="20"/>
      <c r="AD217" s="20"/>
      <c r="AE217" s="20"/>
      <c r="AF217" s="20"/>
      <c r="AG217" s="20"/>
      <c r="AH217" s="20"/>
      <c r="AI217" s="20"/>
      <c r="AJ217" s="20"/>
      <c r="AK217" s="20"/>
      <c r="AL217" s="20"/>
      <c r="AM217" s="20"/>
      <c r="AN217" s="20"/>
      <c r="AO217" s="20"/>
      <c r="AP217" s="20"/>
      <c r="AQ217" s="20"/>
      <c r="AW217" s="1"/>
      <c r="AX217" s="1"/>
      <c r="AY217" s="1"/>
    </row>
    <row r="218" spans="7:51">
      <c r="G218" s="1"/>
      <c r="V218" s="22"/>
      <c r="W218" s="1"/>
      <c r="X218" s="25" t="b">
        <v>0</v>
      </c>
      <c r="Y218" s="25" t="b">
        <v>0</v>
      </c>
      <c r="Z218" s="25" t="b">
        <v>0</v>
      </c>
      <c r="AA218" s="20"/>
      <c r="AB218" s="20"/>
      <c r="AC218" s="20"/>
      <c r="AD218" s="20"/>
      <c r="AE218" s="20"/>
      <c r="AF218" s="20"/>
      <c r="AG218" s="20"/>
      <c r="AH218" s="20"/>
      <c r="AI218" s="20"/>
      <c r="AJ218" s="20"/>
      <c r="AK218" s="20"/>
      <c r="AL218" s="20"/>
      <c r="AM218" s="20"/>
      <c r="AN218" s="20"/>
      <c r="AO218" s="20"/>
      <c r="AP218" s="20"/>
      <c r="AQ218" s="20"/>
      <c r="AW218" s="1"/>
      <c r="AX218" s="1"/>
      <c r="AY218" s="1"/>
    </row>
    <row r="219" spans="7:51">
      <c r="G219" s="1"/>
      <c r="V219" s="22"/>
      <c r="W219" s="1"/>
      <c r="X219" s="25" t="b">
        <v>0</v>
      </c>
      <c r="Y219" s="25" t="b">
        <v>0</v>
      </c>
      <c r="Z219" s="25" t="b">
        <v>0</v>
      </c>
      <c r="AA219" s="20"/>
      <c r="AB219" s="20"/>
      <c r="AC219" s="20"/>
      <c r="AD219" s="20"/>
      <c r="AE219" s="20"/>
      <c r="AF219" s="20"/>
      <c r="AG219" s="20"/>
      <c r="AH219" s="20"/>
      <c r="AI219" s="20"/>
      <c r="AJ219" s="20"/>
      <c r="AK219" s="20"/>
      <c r="AL219" s="20"/>
      <c r="AM219" s="20"/>
      <c r="AN219" s="20"/>
      <c r="AO219" s="20"/>
      <c r="AP219" s="20"/>
      <c r="AQ219" s="20"/>
      <c r="AW219" s="1"/>
      <c r="AX219" s="1"/>
      <c r="AY219" s="1"/>
    </row>
    <row r="220" spans="7:51">
      <c r="G220" s="1"/>
      <c r="V220" s="22"/>
      <c r="W220" s="1"/>
      <c r="X220" s="25" t="b">
        <v>0</v>
      </c>
      <c r="Y220" s="25" t="b">
        <v>0</v>
      </c>
      <c r="Z220" s="25" t="b">
        <v>0</v>
      </c>
      <c r="AA220" s="20"/>
      <c r="AB220" s="20"/>
      <c r="AC220" s="20"/>
      <c r="AD220" s="20"/>
      <c r="AE220" s="20"/>
      <c r="AF220" s="20"/>
      <c r="AG220" s="20"/>
      <c r="AH220" s="20"/>
      <c r="AI220" s="20"/>
      <c r="AJ220" s="20"/>
      <c r="AK220" s="20"/>
      <c r="AL220" s="20"/>
      <c r="AM220" s="20"/>
      <c r="AN220" s="20"/>
      <c r="AO220" s="20"/>
      <c r="AP220" s="20"/>
      <c r="AQ220" s="20"/>
      <c r="AW220" s="1"/>
      <c r="AX220" s="1"/>
      <c r="AY220" s="1"/>
    </row>
    <row r="221" spans="7:51">
      <c r="G221" s="1"/>
      <c r="V221" s="22"/>
      <c r="W221" s="1"/>
      <c r="X221" s="25" t="b">
        <v>0</v>
      </c>
      <c r="Y221" s="25" t="b">
        <v>0</v>
      </c>
      <c r="Z221" s="25" t="b">
        <v>0</v>
      </c>
      <c r="AA221" s="20"/>
      <c r="AB221" s="20"/>
      <c r="AC221" s="20"/>
      <c r="AD221" s="20"/>
      <c r="AE221" s="20"/>
      <c r="AF221" s="20"/>
      <c r="AG221" s="20"/>
      <c r="AH221" s="20"/>
      <c r="AI221" s="20"/>
      <c r="AJ221" s="20"/>
      <c r="AK221" s="20"/>
      <c r="AL221" s="20"/>
      <c r="AM221" s="20"/>
      <c r="AN221" s="20"/>
      <c r="AO221" s="20"/>
      <c r="AP221" s="20"/>
      <c r="AQ221" s="20"/>
      <c r="AW221" s="1"/>
      <c r="AX221" s="1"/>
      <c r="AY221" s="1"/>
    </row>
    <row r="222" spans="7:51">
      <c r="G222" s="1"/>
      <c r="V222" s="22"/>
      <c r="W222" s="1"/>
      <c r="X222" s="25" t="b">
        <v>0</v>
      </c>
      <c r="Y222" s="25" t="b">
        <v>0</v>
      </c>
      <c r="Z222" s="25" t="b">
        <v>0</v>
      </c>
      <c r="AA222" s="20"/>
      <c r="AB222" s="20"/>
      <c r="AC222" s="20"/>
      <c r="AD222" s="20"/>
      <c r="AE222" s="20"/>
      <c r="AF222" s="20"/>
      <c r="AG222" s="20"/>
      <c r="AH222" s="20"/>
      <c r="AI222" s="20"/>
      <c r="AJ222" s="20"/>
      <c r="AK222" s="20"/>
      <c r="AL222" s="20"/>
      <c r="AM222" s="20"/>
      <c r="AN222" s="20"/>
      <c r="AO222" s="20"/>
      <c r="AP222" s="20"/>
      <c r="AQ222" s="20"/>
      <c r="AW222" s="1"/>
      <c r="AX222" s="1"/>
      <c r="AY222" s="1"/>
    </row>
    <row r="223" spans="7:51">
      <c r="G223" s="1"/>
      <c r="V223" s="22"/>
      <c r="W223" s="1"/>
      <c r="X223" s="25" t="b">
        <v>0</v>
      </c>
      <c r="Y223" s="25" t="b">
        <v>0</v>
      </c>
      <c r="Z223" s="25" t="b">
        <v>0</v>
      </c>
      <c r="AA223" s="20"/>
      <c r="AB223" s="20"/>
      <c r="AC223" s="20"/>
      <c r="AD223" s="20"/>
      <c r="AE223" s="20"/>
      <c r="AF223" s="20"/>
      <c r="AG223" s="20"/>
      <c r="AH223" s="20"/>
      <c r="AI223" s="20"/>
      <c r="AJ223" s="20"/>
      <c r="AK223" s="20"/>
      <c r="AL223" s="20"/>
      <c r="AM223" s="20"/>
      <c r="AN223" s="20"/>
      <c r="AO223" s="20"/>
      <c r="AP223" s="20"/>
      <c r="AQ223" s="20"/>
      <c r="AW223" s="1"/>
      <c r="AX223" s="1"/>
      <c r="AY223" s="1"/>
    </row>
    <row r="224" spans="7:51">
      <c r="G224" s="1"/>
      <c r="V224" s="22"/>
      <c r="W224" s="1"/>
      <c r="X224" s="25" t="b">
        <v>0</v>
      </c>
      <c r="Y224" s="25" t="b">
        <v>0</v>
      </c>
      <c r="Z224" s="25" t="b">
        <v>0</v>
      </c>
      <c r="AA224" s="20"/>
      <c r="AB224" s="20"/>
      <c r="AC224" s="20"/>
      <c r="AD224" s="20"/>
      <c r="AE224" s="20"/>
      <c r="AF224" s="20"/>
      <c r="AG224" s="20"/>
      <c r="AH224" s="20"/>
      <c r="AI224" s="20"/>
      <c r="AJ224" s="20"/>
      <c r="AK224" s="20"/>
      <c r="AL224" s="20"/>
      <c r="AM224" s="20"/>
      <c r="AN224" s="20"/>
      <c r="AO224" s="20"/>
      <c r="AP224" s="20"/>
      <c r="AQ224" s="20"/>
      <c r="AW224" s="1"/>
      <c r="AX224" s="1"/>
      <c r="AY224" s="1"/>
    </row>
    <row r="225" spans="7:51">
      <c r="G225" s="1"/>
      <c r="V225" s="22"/>
      <c r="W225" s="1"/>
      <c r="X225" s="25" t="b">
        <v>0</v>
      </c>
      <c r="Y225" s="25" t="b">
        <v>0</v>
      </c>
      <c r="Z225" s="25" t="b">
        <v>0</v>
      </c>
      <c r="AA225" s="20"/>
      <c r="AB225" s="20"/>
      <c r="AC225" s="20"/>
      <c r="AD225" s="20"/>
      <c r="AE225" s="20"/>
      <c r="AF225" s="20"/>
      <c r="AG225" s="20"/>
      <c r="AH225" s="20"/>
      <c r="AI225" s="20"/>
      <c r="AJ225" s="20"/>
      <c r="AK225" s="20"/>
      <c r="AL225" s="20"/>
      <c r="AM225" s="20"/>
      <c r="AN225" s="20"/>
      <c r="AO225" s="20"/>
      <c r="AP225" s="20"/>
      <c r="AQ225" s="20"/>
      <c r="AW225" s="1"/>
      <c r="AX225" s="1"/>
      <c r="AY225" s="1"/>
    </row>
    <row r="226" spans="7:51">
      <c r="G226" s="1"/>
      <c r="V226" s="22"/>
      <c r="W226" s="1"/>
      <c r="X226" s="25" t="b">
        <v>0</v>
      </c>
      <c r="Y226" s="25" t="b">
        <v>0</v>
      </c>
      <c r="Z226" s="25" t="b">
        <v>0</v>
      </c>
      <c r="AA226" s="20"/>
      <c r="AB226" s="20"/>
      <c r="AC226" s="20"/>
      <c r="AD226" s="20"/>
      <c r="AE226" s="20"/>
      <c r="AF226" s="20"/>
      <c r="AG226" s="20"/>
      <c r="AH226" s="20"/>
      <c r="AI226" s="20"/>
      <c r="AJ226" s="20"/>
      <c r="AK226" s="20"/>
      <c r="AL226" s="20"/>
      <c r="AM226" s="20"/>
      <c r="AN226" s="20"/>
      <c r="AO226" s="20"/>
      <c r="AP226" s="20"/>
      <c r="AQ226" s="20"/>
      <c r="AW226" s="1"/>
      <c r="AX226" s="1"/>
      <c r="AY226" s="1"/>
    </row>
    <row r="227" spans="7:51">
      <c r="G227" s="1"/>
      <c r="V227" s="22"/>
      <c r="W227" s="1"/>
      <c r="X227" s="25" t="b">
        <v>0</v>
      </c>
      <c r="Y227" s="25" t="b">
        <v>0</v>
      </c>
      <c r="Z227" s="25" t="b">
        <v>0</v>
      </c>
      <c r="AA227" s="20"/>
      <c r="AB227" s="20"/>
      <c r="AC227" s="20"/>
      <c r="AD227" s="20"/>
      <c r="AE227" s="20"/>
      <c r="AF227" s="20"/>
      <c r="AG227" s="20"/>
      <c r="AH227" s="20"/>
      <c r="AI227" s="20"/>
      <c r="AJ227" s="20"/>
      <c r="AK227" s="20"/>
      <c r="AL227" s="20"/>
      <c r="AM227" s="20"/>
      <c r="AN227" s="20"/>
      <c r="AO227" s="20"/>
      <c r="AP227" s="20"/>
      <c r="AQ227" s="20"/>
      <c r="AW227" s="1"/>
      <c r="AX227" s="1"/>
      <c r="AY227" s="1"/>
    </row>
    <row r="228" spans="7:51">
      <c r="G228" s="1"/>
      <c r="V228" s="22"/>
      <c r="W228" s="1"/>
      <c r="X228" s="25" t="b">
        <v>0</v>
      </c>
      <c r="Y228" s="25" t="b">
        <v>0</v>
      </c>
      <c r="Z228" s="25" t="b">
        <v>0</v>
      </c>
      <c r="AA228" s="20"/>
      <c r="AB228" s="20"/>
      <c r="AC228" s="20"/>
      <c r="AD228" s="20"/>
      <c r="AE228" s="20"/>
      <c r="AF228" s="20"/>
      <c r="AG228" s="20"/>
      <c r="AH228" s="20"/>
      <c r="AI228" s="20"/>
      <c r="AJ228" s="20"/>
      <c r="AK228" s="20"/>
      <c r="AL228" s="20"/>
      <c r="AM228" s="20"/>
      <c r="AN228" s="20"/>
      <c r="AO228" s="20"/>
      <c r="AP228" s="20"/>
      <c r="AQ228" s="20"/>
      <c r="AW228" s="1"/>
      <c r="AX228" s="1"/>
      <c r="AY228" s="1"/>
    </row>
    <row r="229" spans="7:51">
      <c r="G229" s="1"/>
      <c r="V229" s="22"/>
      <c r="W229" s="1"/>
      <c r="X229" s="25" t="b">
        <v>0</v>
      </c>
      <c r="Y229" s="25" t="b">
        <v>0</v>
      </c>
      <c r="Z229" s="25" t="b">
        <v>0</v>
      </c>
      <c r="AA229" s="20"/>
      <c r="AB229" s="20"/>
      <c r="AC229" s="20"/>
      <c r="AD229" s="20"/>
      <c r="AE229" s="20"/>
      <c r="AF229" s="20"/>
      <c r="AG229" s="20"/>
      <c r="AH229" s="20"/>
      <c r="AI229" s="20"/>
      <c r="AJ229" s="20"/>
      <c r="AK229" s="20"/>
      <c r="AL229" s="20"/>
      <c r="AM229" s="20"/>
      <c r="AN229" s="20"/>
      <c r="AO229" s="20"/>
      <c r="AP229" s="20"/>
      <c r="AQ229" s="20"/>
      <c r="AW229" s="1"/>
      <c r="AX229" s="1"/>
      <c r="AY229" s="1"/>
    </row>
    <row r="230" spans="7:51">
      <c r="G230" s="1"/>
      <c r="V230" s="22"/>
      <c r="W230" s="1"/>
      <c r="X230" s="25" t="b">
        <v>0</v>
      </c>
      <c r="Y230" s="25" t="b">
        <v>0</v>
      </c>
      <c r="Z230" s="25" t="b">
        <v>0</v>
      </c>
      <c r="AA230" s="20"/>
      <c r="AB230" s="20"/>
      <c r="AC230" s="20"/>
      <c r="AD230" s="20"/>
      <c r="AE230" s="20"/>
      <c r="AF230" s="20"/>
      <c r="AG230" s="20"/>
      <c r="AH230" s="20"/>
      <c r="AI230" s="20"/>
      <c r="AJ230" s="20"/>
      <c r="AK230" s="20"/>
      <c r="AL230" s="20"/>
      <c r="AM230" s="20"/>
      <c r="AN230" s="20"/>
      <c r="AO230" s="20"/>
      <c r="AP230" s="20"/>
      <c r="AQ230" s="20"/>
      <c r="AW230" s="1"/>
      <c r="AX230" s="1"/>
      <c r="AY230" s="1"/>
    </row>
    <row r="231" spans="7:51">
      <c r="G231" s="1"/>
      <c r="V231" s="22"/>
      <c r="W231" s="1"/>
      <c r="X231" s="25" t="b">
        <v>0</v>
      </c>
      <c r="Y231" s="25" t="b">
        <v>0</v>
      </c>
      <c r="Z231" s="25" t="b">
        <v>0</v>
      </c>
      <c r="AA231" s="20"/>
      <c r="AB231" s="20"/>
      <c r="AC231" s="20"/>
      <c r="AD231" s="20"/>
      <c r="AE231" s="20"/>
      <c r="AF231" s="20"/>
      <c r="AG231" s="20"/>
      <c r="AH231" s="20"/>
      <c r="AI231" s="20"/>
      <c r="AJ231" s="20"/>
      <c r="AK231" s="20"/>
      <c r="AL231" s="20"/>
      <c r="AM231" s="20"/>
      <c r="AN231" s="20"/>
      <c r="AO231" s="20"/>
      <c r="AP231" s="20"/>
      <c r="AQ231" s="20"/>
      <c r="AW231" s="1"/>
      <c r="AX231" s="1"/>
      <c r="AY231" s="1"/>
    </row>
    <row r="232" spans="7:51">
      <c r="G232" s="1"/>
      <c r="V232" s="22"/>
      <c r="W232" s="1"/>
      <c r="X232" s="25" t="b">
        <v>0</v>
      </c>
      <c r="Y232" s="25" t="b">
        <v>0</v>
      </c>
      <c r="Z232" s="25" t="b">
        <v>0</v>
      </c>
      <c r="AA232" s="20"/>
      <c r="AB232" s="20"/>
      <c r="AC232" s="20"/>
      <c r="AD232" s="20"/>
      <c r="AE232" s="20"/>
      <c r="AF232" s="20"/>
      <c r="AG232" s="20"/>
      <c r="AH232" s="20"/>
      <c r="AI232" s="20"/>
      <c r="AJ232" s="20"/>
      <c r="AK232" s="20"/>
      <c r="AL232" s="20"/>
      <c r="AM232" s="20"/>
      <c r="AN232" s="20"/>
      <c r="AO232" s="20"/>
      <c r="AP232" s="20"/>
      <c r="AQ232" s="20"/>
      <c r="AW232" s="1"/>
      <c r="AX232" s="1"/>
      <c r="AY232" s="1"/>
    </row>
    <row r="233" spans="7:51">
      <c r="G233" s="1"/>
      <c r="V233" s="22"/>
      <c r="W233" s="1"/>
      <c r="X233" s="25" t="b">
        <v>0</v>
      </c>
      <c r="Y233" s="25" t="b">
        <v>0</v>
      </c>
      <c r="Z233" s="25" t="b">
        <v>0</v>
      </c>
      <c r="AA233" s="20"/>
      <c r="AB233" s="20"/>
      <c r="AC233" s="20"/>
      <c r="AD233" s="20"/>
      <c r="AE233" s="20"/>
      <c r="AF233" s="20"/>
      <c r="AG233" s="20"/>
      <c r="AH233" s="20"/>
      <c r="AI233" s="20"/>
      <c r="AJ233" s="20"/>
      <c r="AK233" s="20"/>
      <c r="AL233" s="20"/>
      <c r="AM233" s="20"/>
      <c r="AN233" s="20"/>
      <c r="AO233" s="20"/>
      <c r="AP233" s="20"/>
      <c r="AQ233" s="20"/>
      <c r="AW233" s="1"/>
      <c r="AX233" s="1"/>
      <c r="AY233" s="1"/>
    </row>
    <row r="234" spans="7:51">
      <c r="G234" s="1"/>
      <c r="V234" s="22"/>
      <c r="W234" s="1"/>
      <c r="X234" s="25" t="b">
        <v>0</v>
      </c>
      <c r="Y234" s="25" t="b">
        <v>0</v>
      </c>
      <c r="Z234" s="25" t="b">
        <v>0</v>
      </c>
      <c r="AA234" s="20"/>
      <c r="AB234" s="20"/>
      <c r="AC234" s="20"/>
      <c r="AD234" s="20"/>
      <c r="AE234" s="20"/>
      <c r="AF234" s="20"/>
      <c r="AG234" s="20"/>
      <c r="AH234" s="20"/>
      <c r="AI234" s="20"/>
      <c r="AJ234" s="20"/>
      <c r="AK234" s="20"/>
      <c r="AL234" s="20"/>
      <c r="AM234" s="20"/>
      <c r="AN234" s="20"/>
      <c r="AO234" s="20"/>
      <c r="AP234" s="20"/>
      <c r="AQ234" s="20"/>
      <c r="AW234" s="1"/>
      <c r="AX234" s="1"/>
      <c r="AY234" s="1"/>
    </row>
    <row r="235" spans="7:51">
      <c r="G235" s="1"/>
      <c r="V235" s="22"/>
      <c r="W235" s="1"/>
      <c r="X235" s="25" t="b">
        <v>0</v>
      </c>
      <c r="Y235" s="25" t="b">
        <v>0</v>
      </c>
      <c r="Z235" s="25" t="b">
        <v>0</v>
      </c>
      <c r="AA235" s="20"/>
      <c r="AB235" s="20"/>
      <c r="AC235" s="20"/>
      <c r="AD235" s="20"/>
      <c r="AE235" s="20"/>
      <c r="AF235" s="20"/>
      <c r="AG235" s="20"/>
      <c r="AH235" s="20"/>
      <c r="AI235" s="20"/>
      <c r="AJ235" s="20"/>
      <c r="AK235" s="20"/>
      <c r="AL235" s="20"/>
      <c r="AM235" s="20"/>
      <c r="AN235" s="20"/>
      <c r="AO235" s="20"/>
      <c r="AP235" s="20"/>
      <c r="AQ235" s="20"/>
      <c r="AW235" s="1"/>
      <c r="AX235" s="1"/>
      <c r="AY235" s="1"/>
    </row>
    <row r="236" spans="7:51">
      <c r="G236" s="1"/>
      <c r="V236" s="22"/>
      <c r="W236" s="1"/>
      <c r="X236" s="25" t="b">
        <v>0</v>
      </c>
      <c r="Y236" s="25" t="b">
        <v>0</v>
      </c>
      <c r="Z236" s="25" t="b">
        <v>0</v>
      </c>
      <c r="AA236" s="20"/>
      <c r="AB236" s="20"/>
      <c r="AC236" s="20"/>
      <c r="AD236" s="20"/>
      <c r="AE236" s="20"/>
      <c r="AF236" s="20"/>
      <c r="AG236" s="20"/>
      <c r="AH236" s="20"/>
      <c r="AI236" s="20"/>
      <c r="AJ236" s="20"/>
      <c r="AK236" s="20"/>
      <c r="AL236" s="20"/>
      <c r="AM236" s="20"/>
      <c r="AN236" s="20"/>
      <c r="AO236" s="20"/>
      <c r="AP236" s="20"/>
      <c r="AQ236" s="20"/>
      <c r="AW236" s="1"/>
      <c r="AX236" s="1"/>
      <c r="AY236" s="1"/>
    </row>
    <row r="237" spans="7:51">
      <c r="G237" s="1"/>
      <c r="V237" s="22"/>
      <c r="W237" s="1"/>
      <c r="X237" s="25" t="b">
        <v>0</v>
      </c>
      <c r="Y237" s="25" t="b">
        <v>0</v>
      </c>
      <c r="Z237" s="25" t="b">
        <v>0</v>
      </c>
      <c r="AA237" s="20"/>
      <c r="AB237" s="20"/>
      <c r="AC237" s="20"/>
      <c r="AD237" s="20"/>
      <c r="AE237" s="20"/>
      <c r="AF237" s="20"/>
      <c r="AG237" s="20"/>
      <c r="AH237" s="20"/>
      <c r="AI237" s="20"/>
      <c r="AJ237" s="20"/>
      <c r="AK237" s="20"/>
      <c r="AL237" s="20"/>
      <c r="AM237" s="20"/>
      <c r="AN237" s="20"/>
      <c r="AO237" s="20"/>
      <c r="AP237" s="20"/>
      <c r="AQ237" s="20"/>
      <c r="AW237" s="1"/>
      <c r="AX237" s="1"/>
      <c r="AY237" s="1"/>
    </row>
    <row r="238" spans="7:51">
      <c r="G238" s="1"/>
      <c r="V238" s="22"/>
      <c r="W238" s="1"/>
      <c r="X238" s="25" t="b">
        <v>0</v>
      </c>
      <c r="Y238" s="25" t="b">
        <v>0</v>
      </c>
      <c r="Z238" s="25" t="b">
        <v>0</v>
      </c>
      <c r="AA238" s="20"/>
      <c r="AB238" s="20"/>
      <c r="AC238" s="20"/>
      <c r="AD238" s="20"/>
      <c r="AE238" s="20"/>
      <c r="AF238" s="20"/>
      <c r="AG238" s="20"/>
      <c r="AH238" s="20"/>
      <c r="AI238" s="20"/>
      <c r="AJ238" s="20"/>
      <c r="AK238" s="20"/>
      <c r="AL238" s="20"/>
      <c r="AM238" s="20"/>
      <c r="AN238" s="20"/>
      <c r="AO238" s="20"/>
      <c r="AP238" s="20"/>
      <c r="AQ238" s="20"/>
      <c r="AW238" s="1"/>
      <c r="AX238" s="1"/>
      <c r="AY238" s="1"/>
    </row>
    <row r="239" spans="7:51">
      <c r="G239" s="1"/>
      <c r="V239" s="22"/>
      <c r="W239" s="1"/>
      <c r="X239" s="25" t="b">
        <v>0</v>
      </c>
      <c r="Y239" s="25" t="b">
        <v>0</v>
      </c>
      <c r="Z239" s="25" t="b">
        <v>0</v>
      </c>
      <c r="AA239" s="20"/>
      <c r="AB239" s="20"/>
      <c r="AC239" s="20"/>
      <c r="AD239" s="20"/>
      <c r="AE239" s="20"/>
      <c r="AF239" s="20"/>
      <c r="AG239" s="20"/>
      <c r="AH239" s="20"/>
      <c r="AI239" s="20"/>
      <c r="AJ239" s="20"/>
      <c r="AK239" s="20"/>
      <c r="AL239" s="20"/>
      <c r="AM239" s="20"/>
      <c r="AN239" s="20"/>
      <c r="AO239" s="20"/>
      <c r="AP239" s="20"/>
      <c r="AQ239" s="20"/>
      <c r="AW239" s="1"/>
      <c r="AX239" s="1"/>
      <c r="AY239" s="1"/>
    </row>
    <row r="240" spans="7:51">
      <c r="G240" s="1"/>
      <c r="V240" s="22"/>
      <c r="W240" s="1"/>
      <c r="X240" s="25" t="b">
        <v>0</v>
      </c>
      <c r="Y240" s="25" t="b">
        <v>0</v>
      </c>
      <c r="Z240" s="25" t="b">
        <v>0</v>
      </c>
      <c r="AA240" s="20"/>
      <c r="AB240" s="20"/>
      <c r="AC240" s="20"/>
      <c r="AD240" s="20"/>
      <c r="AE240" s="20"/>
      <c r="AF240" s="20"/>
      <c r="AG240" s="20"/>
      <c r="AH240" s="20"/>
      <c r="AI240" s="20"/>
      <c r="AJ240" s="20"/>
      <c r="AK240" s="20"/>
      <c r="AL240" s="20"/>
      <c r="AM240" s="20"/>
      <c r="AN240" s="20"/>
      <c r="AO240" s="20"/>
      <c r="AP240" s="20"/>
      <c r="AQ240" s="20"/>
      <c r="AW240" s="1"/>
      <c r="AX240" s="1"/>
      <c r="AY240" s="1"/>
    </row>
    <row r="241" spans="7:51">
      <c r="G241" s="1"/>
      <c r="V241" s="22"/>
      <c r="W241" s="1"/>
      <c r="X241" s="25" t="b">
        <v>0</v>
      </c>
      <c r="Y241" s="25" t="b">
        <v>0</v>
      </c>
      <c r="Z241" s="25" t="b">
        <v>0</v>
      </c>
      <c r="AA241" s="20"/>
      <c r="AB241" s="20"/>
      <c r="AC241" s="20"/>
      <c r="AD241" s="20"/>
      <c r="AE241" s="20"/>
      <c r="AF241" s="20"/>
      <c r="AG241" s="20"/>
      <c r="AH241" s="20"/>
      <c r="AI241" s="20"/>
      <c r="AJ241" s="20"/>
      <c r="AK241" s="20"/>
      <c r="AL241" s="20"/>
      <c r="AM241" s="20"/>
      <c r="AN241" s="20"/>
      <c r="AO241" s="20"/>
      <c r="AP241" s="20"/>
      <c r="AQ241" s="20"/>
      <c r="AW241" s="1"/>
      <c r="AX241" s="1"/>
      <c r="AY241" s="1"/>
    </row>
    <row r="242" spans="7:51">
      <c r="G242" s="1"/>
      <c r="V242" s="22"/>
      <c r="W242" s="1"/>
      <c r="X242" s="25" t="b">
        <v>0</v>
      </c>
      <c r="Y242" s="25" t="b">
        <v>0</v>
      </c>
      <c r="Z242" s="25" t="b">
        <v>0</v>
      </c>
      <c r="AA242" s="20"/>
      <c r="AB242" s="20"/>
      <c r="AC242" s="20"/>
      <c r="AD242" s="20"/>
      <c r="AE242" s="20"/>
      <c r="AF242" s="20"/>
      <c r="AG242" s="20"/>
      <c r="AH242" s="20"/>
      <c r="AI242" s="20"/>
      <c r="AJ242" s="20"/>
      <c r="AK242" s="20"/>
      <c r="AL242" s="20"/>
      <c r="AM242" s="20"/>
      <c r="AN242" s="20"/>
      <c r="AO242" s="20"/>
      <c r="AP242" s="20"/>
      <c r="AQ242" s="20"/>
      <c r="AW242" s="1"/>
      <c r="AX242" s="1"/>
      <c r="AY242" s="1"/>
    </row>
    <row r="243" spans="7:51">
      <c r="G243" s="1"/>
      <c r="V243" s="22"/>
      <c r="W243" s="1"/>
      <c r="X243" s="25" t="b">
        <v>0</v>
      </c>
      <c r="Y243" s="25" t="b">
        <v>0</v>
      </c>
      <c r="Z243" s="25" t="b">
        <v>0</v>
      </c>
      <c r="AA243" s="20"/>
      <c r="AB243" s="20"/>
      <c r="AC243" s="20"/>
      <c r="AD243" s="20"/>
      <c r="AE243" s="20"/>
      <c r="AF243" s="20"/>
      <c r="AG243" s="20"/>
      <c r="AH243" s="20"/>
      <c r="AI243" s="20"/>
      <c r="AJ243" s="20"/>
      <c r="AK243" s="20"/>
      <c r="AL243" s="20"/>
      <c r="AM243" s="20"/>
      <c r="AN243" s="20"/>
      <c r="AO243" s="20"/>
      <c r="AP243" s="20"/>
      <c r="AQ243" s="20"/>
      <c r="AW243" s="1"/>
      <c r="AX243" s="1"/>
      <c r="AY243" s="1"/>
    </row>
    <row r="244" spans="7:51">
      <c r="G244" s="1"/>
      <c r="V244" s="22"/>
      <c r="W244" s="1"/>
      <c r="X244" s="25" t="b">
        <v>0</v>
      </c>
      <c r="Y244" s="25" t="b">
        <v>0</v>
      </c>
      <c r="Z244" s="25" t="b">
        <v>0</v>
      </c>
      <c r="AA244" s="20"/>
      <c r="AB244" s="20"/>
      <c r="AC244" s="20"/>
      <c r="AD244" s="20"/>
      <c r="AE244" s="20"/>
      <c r="AF244" s="20"/>
      <c r="AG244" s="20"/>
      <c r="AH244" s="20"/>
      <c r="AI244" s="20"/>
      <c r="AJ244" s="20"/>
      <c r="AK244" s="20"/>
      <c r="AL244" s="20"/>
      <c r="AM244" s="20"/>
      <c r="AN244" s="20"/>
      <c r="AO244" s="20"/>
      <c r="AP244" s="20"/>
      <c r="AQ244" s="20"/>
      <c r="AW244" s="1"/>
      <c r="AX244" s="1"/>
      <c r="AY244" s="1"/>
    </row>
    <row r="245" spans="7:51">
      <c r="G245" s="1"/>
      <c r="V245" s="22"/>
      <c r="W245" s="1"/>
      <c r="X245" s="25" t="b">
        <v>0</v>
      </c>
      <c r="Y245" s="25" t="b">
        <v>0</v>
      </c>
      <c r="Z245" s="25" t="b">
        <v>0</v>
      </c>
      <c r="AA245" s="20"/>
      <c r="AB245" s="20"/>
      <c r="AC245" s="20"/>
      <c r="AD245" s="20"/>
      <c r="AE245" s="20"/>
      <c r="AF245" s="20"/>
      <c r="AG245" s="20"/>
      <c r="AH245" s="20"/>
      <c r="AI245" s="20"/>
      <c r="AJ245" s="20"/>
      <c r="AK245" s="20"/>
      <c r="AL245" s="20"/>
      <c r="AM245" s="20"/>
      <c r="AN245" s="20"/>
      <c r="AO245" s="20"/>
      <c r="AP245" s="20"/>
      <c r="AQ245" s="20"/>
      <c r="AW245" s="1"/>
      <c r="AX245" s="1"/>
      <c r="AY245" s="1"/>
    </row>
    <row r="246" spans="7:51">
      <c r="G246" s="1"/>
      <c r="V246" s="22"/>
      <c r="W246" s="1"/>
      <c r="X246" s="25" t="b">
        <v>0</v>
      </c>
      <c r="Y246" s="25" t="b">
        <v>0</v>
      </c>
      <c r="Z246" s="25" t="b">
        <v>0</v>
      </c>
      <c r="AA246" s="20"/>
      <c r="AB246" s="20"/>
      <c r="AC246" s="20"/>
      <c r="AD246" s="20"/>
      <c r="AE246" s="20"/>
      <c r="AF246" s="20"/>
      <c r="AG246" s="20"/>
      <c r="AH246" s="20"/>
      <c r="AI246" s="20"/>
      <c r="AJ246" s="20"/>
      <c r="AK246" s="20"/>
      <c r="AL246" s="20"/>
      <c r="AM246" s="20"/>
      <c r="AN246" s="20"/>
      <c r="AO246" s="20"/>
      <c r="AP246" s="20"/>
      <c r="AQ246" s="20"/>
      <c r="AW246" s="1"/>
      <c r="AX246" s="1"/>
      <c r="AY246" s="1"/>
    </row>
    <row r="247" spans="7:51">
      <c r="G247" s="1"/>
      <c r="V247" s="22"/>
      <c r="W247" s="1"/>
      <c r="X247" s="25" t="b">
        <v>0</v>
      </c>
      <c r="Y247" s="25" t="b">
        <v>0</v>
      </c>
      <c r="Z247" s="25" t="b">
        <v>0</v>
      </c>
      <c r="AA247" s="20"/>
      <c r="AB247" s="20"/>
      <c r="AC247" s="20"/>
      <c r="AD247" s="20"/>
      <c r="AE247" s="20"/>
      <c r="AF247" s="20"/>
      <c r="AG247" s="20"/>
      <c r="AH247" s="20"/>
      <c r="AI247" s="20"/>
      <c r="AJ247" s="20"/>
      <c r="AK247" s="20"/>
      <c r="AL247" s="20"/>
      <c r="AM247" s="20"/>
      <c r="AN247" s="20"/>
      <c r="AO247" s="20"/>
      <c r="AP247" s="20"/>
      <c r="AQ247" s="20"/>
      <c r="AW247" s="1"/>
      <c r="AX247" s="1"/>
      <c r="AY247" s="1"/>
    </row>
    <row r="248" spans="7:51">
      <c r="G248" s="1"/>
      <c r="V248" s="22"/>
      <c r="W248" s="1"/>
      <c r="X248" s="25" t="b">
        <v>0</v>
      </c>
      <c r="Y248" s="25" t="b">
        <v>0</v>
      </c>
      <c r="Z248" s="25" t="b">
        <v>0</v>
      </c>
      <c r="AA248" s="20"/>
      <c r="AB248" s="20"/>
      <c r="AC248" s="20"/>
      <c r="AD248" s="20"/>
      <c r="AE248" s="20"/>
      <c r="AF248" s="20"/>
      <c r="AG248" s="20"/>
      <c r="AH248" s="20"/>
      <c r="AI248" s="20"/>
      <c r="AJ248" s="20"/>
      <c r="AK248" s="20"/>
      <c r="AL248" s="20"/>
      <c r="AM248" s="20"/>
      <c r="AN248" s="20"/>
      <c r="AO248" s="20"/>
      <c r="AP248" s="20"/>
      <c r="AQ248" s="20"/>
      <c r="AW248" s="1"/>
      <c r="AX248" s="1"/>
      <c r="AY248" s="1"/>
    </row>
    <row r="249" spans="7:51">
      <c r="G249" s="1"/>
      <c r="V249" s="22"/>
      <c r="W249" s="1"/>
      <c r="X249" s="25" t="b">
        <v>0</v>
      </c>
      <c r="Y249" s="25" t="b">
        <v>0</v>
      </c>
      <c r="Z249" s="25" t="b">
        <v>0</v>
      </c>
      <c r="AA249" s="20"/>
      <c r="AB249" s="20"/>
      <c r="AC249" s="20"/>
      <c r="AD249" s="20"/>
      <c r="AE249" s="20"/>
      <c r="AF249" s="20"/>
      <c r="AG249" s="20"/>
      <c r="AH249" s="20"/>
      <c r="AI249" s="20"/>
      <c r="AJ249" s="20"/>
      <c r="AK249" s="20"/>
      <c r="AL249" s="20"/>
      <c r="AM249" s="20"/>
      <c r="AN249" s="20"/>
      <c r="AO249" s="20"/>
      <c r="AP249" s="20"/>
      <c r="AQ249" s="20"/>
      <c r="AW249" s="1"/>
      <c r="AX249" s="1"/>
      <c r="AY249" s="1"/>
    </row>
    <row r="250" spans="7:51">
      <c r="G250" s="1"/>
      <c r="V250" s="22"/>
      <c r="W250" s="1"/>
      <c r="X250" s="25" t="b">
        <v>0</v>
      </c>
      <c r="Y250" s="25" t="b">
        <v>0</v>
      </c>
      <c r="Z250" s="25" t="b">
        <v>0</v>
      </c>
      <c r="AA250" s="20"/>
      <c r="AB250" s="20"/>
      <c r="AC250" s="20"/>
      <c r="AD250" s="20"/>
      <c r="AE250" s="20"/>
      <c r="AF250" s="20"/>
      <c r="AG250" s="20"/>
      <c r="AH250" s="20"/>
      <c r="AI250" s="20"/>
      <c r="AJ250" s="20"/>
      <c r="AK250" s="20"/>
      <c r="AL250" s="20"/>
      <c r="AM250" s="20"/>
      <c r="AN250" s="20"/>
      <c r="AO250" s="20"/>
      <c r="AP250" s="20"/>
      <c r="AQ250" s="20"/>
      <c r="AW250" s="1"/>
      <c r="AX250" s="1"/>
      <c r="AY250" s="1"/>
    </row>
    <row r="251" spans="7:51">
      <c r="G251" s="1"/>
      <c r="V251" s="22"/>
      <c r="W251" s="1"/>
      <c r="X251" s="25" t="b">
        <v>0</v>
      </c>
      <c r="Y251" s="25" t="b">
        <v>0</v>
      </c>
      <c r="Z251" s="25" t="b">
        <v>0</v>
      </c>
      <c r="AA251" s="20"/>
      <c r="AB251" s="20"/>
      <c r="AC251" s="20"/>
      <c r="AD251" s="20"/>
      <c r="AE251" s="20"/>
      <c r="AF251" s="20"/>
      <c r="AG251" s="20"/>
      <c r="AH251" s="20"/>
      <c r="AI251" s="20"/>
      <c r="AJ251" s="20"/>
      <c r="AK251" s="20"/>
      <c r="AL251" s="20"/>
      <c r="AM251" s="20"/>
      <c r="AN251" s="20"/>
      <c r="AO251" s="20"/>
      <c r="AP251" s="20"/>
      <c r="AQ251" s="20"/>
      <c r="AW251" s="1"/>
      <c r="AX251" s="1"/>
      <c r="AY251" s="1"/>
    </row>
    <row r="252" spans="7:51">
      <c r="G252" s="1"/>
      <c r="V252" s="22"/>
      <c r="W252" s="1"/>
      <c r="X252" s="25" t="b">
        <v>0</v>
      </c>
      <c r="Y252" s="25" t="b">
        <v>0</v>
      </c>
      <c r="Z252" s="25" t="b">
        <v>0</v>
      </c>
      <c r="AA252" s="20"/>
      <c r="AB252" s="20"/>
      <c r="AC252" s="20"/>
      <c r="AD252" s="20"/>
      <c r="AE252" s="20"/>
      <c r="AF252" s="20"/>
      <c r="AG252" s="20"/>
      <c r="AH252" s="20"/>
      <c r="AI252" s="20"/>
      <c r="AJ252" s="20"/>
      <c r="AK252" s="20"/>
      <c r="AL252" s="20"/>
      <c r="AM252" s="20"/>
      <c r="AN252" s="20"/>
      <c r="AO252" s="20"/>
      <c r="AP252" s="20"/>
      <c r="AQ252" s="20"/>
      <c r="AW252" s="1"/>
      <c r="AX252" s="1"/>
      <c r="AY252" s="1"/>
    </row>
    <row r="253" spans="7:51">
      <c r="G253" s="1"/>
      <c r="V253" s="22"/>
      <c r="W253" s="1"/>
      <c r="X253" s="25" t="b">
        <v>0</v>
      </c>
      <c r="Y253" s="25" t="b">
        <v>0</v>
      </c>
      <c r="Z253" s="25" t="b">
        <v>0</v>
      </c>
      <c r="AA253" s="20"/>
      <c r="AB253" s="20"/>
      <c r="AC253" s="20"/>
      <c r="AD253" s="20"/>
      <c r="AE253" s="20"/>
      <c r="AF253" s="20"/>
      <c r="AG253" s="20"/>
      <c r="AH253" s="20"/>
      <c r="AI253" s="20"/>
      <c r="AJ253" s="20"/>
      <c r="AK253" s="20"/>
      <c r="AL253" s="20"/>
      <c r="AM253" s="20"/>
      <c r="AN253" s="20"/>
      <c r="AO253" s="20"/>
      <c r="AP253" s="20"/>
      <c r="AQ253" s="20"/>
      <c r="AW253" s="1"/>
      <c r="AX253" s="1"/>
      <c r="AY253" s="1"/>
    </row>
    <row r="254" spans="7:51">
      <c r="G254" s="1"/>
      <c r="V254" s="22"/>
      <c r="W254" s="1"/>
      <c r="X254" s="25" t="b">
        <v>0</v>
      </c>
      <c r="Y254" s="25" t="b">
        <v>0</v>
      </c>
      <c r="Z254" s="25" t="b">
        <v>0</v>
      </c>
      <c r="AA254" s="20"/>
      <c r="AB254" s="20"/>
      <c r="AC254" s="20"/>
      <c r="AD254" s="20"/>
      <c r="AE254" s="20"/>
      <c r="AF254" s="20"/>
      <c r="AG254" s="20"/>
      <c r="AH254" s="20"/>
      <c r="AI254" s="20"/>
      <c r="AJ254" s="20"/>
      <c r="AK254" s="20"/>
      <c r="AL254" s="20"/>
      <c r="AM254" s="20"/>
      <c r="AN254" s="20"/>
      <c r="AO254" s="20"/>
      <c r="AP254" s="20"/>
      <c r="AQ254" s="20"/>
      <c r="AW254" s="1"/>
      <c r="AX254" s="1"/>
      <c r="AY254" s="1"/>
    </row>
    <row r="255" spans="7:51">
      <c r="G255" s="1"/>
      <c r="V255" s="22"/>
      <c r="W255" s="1"/>
      <c r="X255" s="25" t="b">
        <v>0</v>
      </c>
      <c r="Y255" s="25" t="b">
        <v>0</v>
      </c>
      <c r="Z255" s="25" t="b">
        <v>0</v>
      </c>
      <c r="AA255" s="20"/>
      <c r="AB255" s="20"/>
      <c r="AC255" s="20"/>
      <c r="AD255" s="20"/>
      <c r="AE255" s="20"/>
      <c r="AF255" s="20"/>
      <c r="AG255" s="20"/>
      <c r="AH255" s="20"/>
      <c r="AI255" s="20"/>
      <c r="AJ255" s="20"/>
      <c r="AK255" s="20"/>
      <c r="AL255" s="20"/>
      <c r="AM255" s="20"/>
      <c r="AN255" s="20"/>
      <c r="AO255" s="20"/>
      <c r="AP255" s="20"/>
      <c r="AQ255" s="20"/>
      <c r="AW255" s="1"/>
      <c r="AX255" s="1"/>
      <c r="AY255" s="1"/>
    </row>
    <row r="256" spans="7:51">
      <c r="G256" s="1"/>
      <c r="V256" s="22"/>
      <c r="W256" s="1"/>
      <c r="X256" s="25" t="b">
        <v>0</v>
      </c>
      <c r="Y256" s="25" t="b">
        <v>0</v>
      </c>
      <c r="Z256" s="25" t="b">
        <v>0</v>
      </c>
      <c r="AA256" s="20"/>
      <c r="AB256" s="20"/>
      <c r="AC256" s="20"/>
      <c r="AD256" s="20"/>
      <c r="AE256" s="20"/>
      <c r="AF256" s="20"/>
      <c r="AG256" s="20"/>
      <c r="AH256" s="20"/>
      <c r="AI256" s="20"/>
      <c r="AJ256" s="20"/>
      <c r="AK256" s="20"/>
      <c r="AL256" s="20"/>
      <c r="AM256" s="20"/>
      <c r="AN256" s="20"/>
      <c r="AO256" s="20"/>
      <c r="AP256" s="20"/>
      <c r="AQ256" s="20"/>
      <c r="AW256" s="1"/>
      <c r="AX256" s="1"/>
      <c r="AY256" s="1"/>
    </row>
    <row r="257" spans="7:51">
      <c r="G257" s="1"/>
      <c r="V257" s="22"/>
      <c r="W257" s="1"/>
      <c r="X257" s="25" t="b">
        <v>0</v>
      </c>
      <c r="Y257" s="25" t="b">
        <v>0</v>
      </c>
      <c r="Z257" s="25" t="b">
        <v>0</v>
      </c>
      <c r="AA257" s="20"/>
      <c r="AB257" s="20"/>
      <c r="AC257" s="20"/>
      <c r="AD257" s="20"/>
      <c r="AE257" s="20"/>
      <c r="AF257" s="20"/>
      <c r="AG257" s="20"/>
      <c r="AH257" s="20"/>
      <c r="AI257" s="20"/>
      <c r="AJ257" s="20"/>
      <c r="AK257" s="20"/>
      <c r="AL257" s="20"/>
      <c r="AM257" s="20"/>
      <c r="AN257" s="20"/>
      <c r="AO257" s="20"/>
      <c r="AP257" s="20"/>
      <c r="AQ257" s="20"/>
      <c r="AW257" s="1"/>
      <c r="AX257" s="1"/>
      <c r="AY257" s="1"/>
    </row>
    <row r="258" spans="7:51">
      <c r="G258" s="1"/>
      <c r="V258" s="22"/>
      <c r="W258" s="1"/>
      <c r="X258" s="25" t="b">
        <v>0</v>
      </c>
      <c r="Y258" s="25" t="b">
        <v>0</v>
      </c>
      <c r="Z258" s="25" t="b">
        <v>0</v>
      </c>
      <c r="AA258" s="20"/>
      <c r="AB258" s="20"/>
      <c r="AC258" s="20"/>
      <c r="AD258" s="20"/>
      <c r="AE258" s="20"/>
      <c r="AF258" s="20"/>
      <c r="AG258" s="20"/>
      <c r="AH258" s="20"/>
      <c r="AI258" s="20"/>
      <c r="AJ258" s="20"/>
      <c r="AK258" s="20"/>
      <c r="AL258" s="20"/>
      <c r="AM258" s="20"/>
      <c r="AN258" s="20"/>
      <c r="AO258" s="20"/>
      <c r="AP258" s="20"/>
      <c r="AQ258" s="20"/>
      <c r="AW258" s="1"/>
      <c r="AX258" s="1"/>
      <c r="AY258" s="1"/>
    </row>
    <row r="259" spans="7:51">
      <c r="G259" s="1"/>
      <c r="V259" s="22"/>
      <c r="W259" s="1"/>
      <c r="X259" s="25" t="b">
        <v>0</v>
      </c>
      <c r="Y259" s="25" t="b">
        <v>0</v>
      </c>
      <c r="Z259" s="25" t="b">
        <v>0</v>
      </c>
      <c r="AA259" s="20"/>
      <c r="AB259" s="20"/>
      <c r="AC259" s="20"/>
      <c r="AD259" s="20"/>
      <c r="AE259" s="20"/>
      <c r="AF259" s="20"/>
      <c r="AG259" s="20"/>
      <c r="AH259" s="20"/>
      <c r="AI259" s="20"/>
      <c r="AJ259" s="20"/>
      <c r="AK259" s="20"/>
      <c r="AL259" s="20"/>
      <c r="AM259" s="20"/>
      <c r="AN259" s="20"/>
      <c r="AO259" s="20"/>
      <c r="AP259" s="20"/>
      <c r="AQ259" s="20"/>
      <c r="AW259" s="1"/>
      <c r="AX259" s="1"/>
      <c r="AY259" s="1"/>
    </row>
    <row r="260" spans="7:51">
      <c r="G260" s="1"/>
      <c r="V260" s="22"/>
      <c r="W260" s="1"/>
      <c r="X260" s="25" t="b">
        <v>0</v>
      </c>
      <c r="Y260" s="25" t="b">
        <v>0</v>
      </c>
      <c r="Z260" s="25" t="b">
        <v>0</v>
      </c>
      <c r="AA260" s="20"/>
      <c r="AB260" s="20"/>
      <c r="AC260" s="20"/>
      <c r="AD260" s="20"/>
      <c r="AE260" s="20"/>
      <c r="AF260" s="20"/>
      <c r="AG260" s="20"/>
      <c r="AH260" s="20"/>
      <c r="AI260" s="20"/>
      <c r="AJ260" s="20"/>
      <c r="AK260" s="20"/>
      <c r="AL260" s="20"/>
      <c r="AM260" s="20"/>
      <c r="AN260" s="20"/>
      <c r="AO260" s="20"/>
      <c r="AP260" s="20"/>
      <c r="AQ260" s="20"/>
      <c r="AW260" s="1"/>
      <c r="AX260" s="1"/>
      <c r="AY260" s="1"/>
    </row>
    <row r="261" spans="7:51">
      <c r="G261" s="1"/>
      <c r="V261" s="22"/>
      <c r="W261" s="1"/>
      <c r="X261" s="25" t="b">
        <v>0</v>
      </c>
      <c r="Y261" s="25" t="b">
        <v>0</v>
      </c>
      <c r="Z261" s="25" t="b">
        <v>0</v>
      </c>
      <c r="AA261" s="20"/>
      <c r="AB261" s="20"/>
      <c r="AC261" s="20"/>
      <c r="AD261" s="20"/>
      <c r="AE261" s="20"/>
      <c r="AF261" s="20"/>
      <c r="AG261" s="20"/>
      <c r="AH261" s="20"/>
      <c r="AI261" s="20"/>
      <c r="AJ261" s="20"/>
      <c r="AK261" s="20"/>
      <c r="AL261" s="20"/>
      <c r="AM261" s="20"/>
      <c r="AN261" s="20"/>
      <c r="AO261" s="20"/>
      <c r="AP261" s="20"/>
      <c r="AQ261" s="20"/>
      <c r="AW261" s="1"/>
      <c r="AX261" s="1"/>
      <c r="AY261" s="1"/>
    </row>
    <row r="262" spans="7:51">
      <c r="G262" s="1"/>
      <c r="V262" s="22"/>
      <c r="W262" s="1"/>
      <c r="X262" s="25" t="b">
        <v>0</v>
      </c>
      <c r="Y262" s="25" t="b">
        <v>0</v>
      </c>
      <c r="Z262" s="25" t="b">
        <v>0</v>
      </c>
      <c r="AA262" s="20"/>
      <c r="AB262" s="20"/>
      <c r="AC262" s="20"/>
      <c r="AD262" s="20"/>
      <c r="AE262" s="20"/>
      <c r="AF262" s="20"/>
      <c r="AG262" s="20"/>
      <c r="AH262" s="20"/>
      <c r="AI262" s="20"/>
      <c r="AJ262" s="20"/>
      <c r="AK262" s="20"/>
      <c r="AL262" s="20"/>
      <c r="AM262" s="20"/>
      <c r="AN262" s="20"/>
      <c r="AO262" s="20"/>
      <c r="AP262" s="20"/>
      <c r="AQ262" s="20"/>
      <c r="AW262" s="1"/>
      <c r="AX262" s="1"/>
      <c r="AY262" s="1"/>
    </row>
    <row r="263" spans="7:51">
      <c r="G263" s="1"/>
      <c r="V263" s="22"/>
      <c r="W263" s="1"/>
      <c r="X263" s="25" t="b">
        <v>0</v>
      </c>
      <c r="Y263" s="25" t="b">
        <v>0</v>
      </c>
      <c r="Z263" s="25" t="b">
        <v>0</v>
      </c>
      <c r="AA263" s="20"/>
      <c r="AB263" s="20"/>
      <c r="AC263" s="20"/>
      <c r="AD263" s="20"/>
      <c r="AE263" s="20"/>
      <c r="AF263" s="20"/>
      <c r="AG263" s="20"/>
      <c r="AH263" s="20"/>
      <c r="AI263" s="20"/>
      <c r="AJ263" s="20"/>
      <c r="AK263" s="20"/>
      <c r="AL263" s="20"/>
      <c r="AM263" s="20"/>
      <c r="AN263" s="20"/>
      <c r="AO263" s="20"/>
      <c r="AP263" s="20"/>
      <c r="AQ263" s="20"/>
      <c r="AW263" s="1"/>
      <c r="AX263" s="1"/>
      <c r="AY263" s="1"/>
    </row>
    <row r="264" spans="7:51">
      <c r="G264" s="1"/>
      <c r="V264" s="22"/>
      <c r="W264" s="1"/>
      <c r="X264" s="25" t="b">
        <v>0</v>
      </c>
      <c r="Y264" s="25" t="b">
        <v>0</v>
      </c>
      <c r="Z264" s="25" t="b">
        <v>0</v>
      </c>
      <c r="AA264" s="20"/>
      <c r="AB264" s="20"/>
      <c r="AC264" s="20"/>
      <c r="AD264" s="20"/>
      <c r="AE264" s="20"/>
      <c r="AF264" s="20"/>
      <c r="AG264" s="20"/>
      <c r="AH264" s="20"/>
      <c r="AI264" s="20"/>
      <c r="AJ264" s="20"/>
      <c r="AK264" s="20"/>
      <c r="AL264" s="20"/>
      <c r="AM264" s="20"/>
      <c r="AN264" s="20"/>
      <c r="AO264" s="20"/>
      <c r="AP264" s="20"/>
      <c r="AQ264" s="20"/>
      <c r="AW264" s="1"/>
      <c r="AX264" s="1"/>
      <c r="AY264" s="1"/>
    </row>
    <row r="265" spans="7:51">
      <c r="G265" s="1"/>
      <c r="V265" s="22"/>
      <c r="W265" s="1"/>
      <c r="X265" s="25" t="b">
        <v>0</v>
      </c>
      <c r="Y265" s="25" t="b">
        <v>0</v>
      </c>
      <c r="Z265" s="25" t="b">
        <v>0</v>
      </c>
      <c r="AA265" s="20"/>
      <c r="AB265" s="20"/>
      <c r="AC265" s="20"/>
      <c r="AD265" s="20"/>
      <c r="AE265" s="20"/>
      <c r="AF265" s="20"/>
      <c r="AG265" s="20"/>
      <c r="AH265" s="20"/>
      <c r="AI265" s="20"/>
      <c r="AJ265" s="20"/>
      <c r="AK265" s="20"/>
      <c r="AL265" s="20"/>
      <c r="AM265" s="20"/>
      <c r="AN265" s="20"/>
      <c r="AO265" s="20"/>
      <c r="AP265" s="20"/>
      <c r="AQ265" s="20"/>
      <c r="AW265" s="1"/>
      <c r="AX265" s="1"/>
      <c r="AY265" s="1"/>
    </row>
    <row r="266" spans="7:51">
      <c r="G266" s="1"/>
      <c r="V266" s="22"/>
      <c r="W266" s="1"/>
      <c r="X266" s="25" t="b">
        <v>0</v>
      </c>
      <c r="Y266" s="25" t="b">
        <v>0</v>
      </c>
      <c r="Z266" s="25" t="b">
        <v>0</v>
      </c>
      <c r="AA266" s="20"/>
      <c r="AB266" s="20"/>
      <c r="AC266" s="20"/>
      <c r="AD266" s="20"/>
      <c r="AE266" s="20"/>
      <c r="AF266" s="20"/>
      <c r="AG266" s="20"/>
      <c r="AH266" s="20"/>
      <c r="AI266" s="20"/>
      <c r="AJ266" s="20"/>
      <c r="AK266" s="20"/>
      <c r="AL266" s="20"/>
      <c r="AM266" s="20"/>
      <c r="AN266" s="20"/>
      <c r="AO266" s="20"/>
      <c r="AP266" s="20"/>
      <c r="AQ266" s="20"/>
      <c r="AW266" s="1"/>
      <c r="AX266" s="1"/>
      <c r="AY266" s="1"/>
    </row>
    <row r="267" spans="7:51">
      <c r="G267" s="1"/>
      <c r="V267" s="22"/>
      <c r="W267" s="1"/>
      <c r="X267" s="25" t="b">
        <v>0</v>
      </c>
      <c r="Y267" s="25" t="b">
        <v>0</v>
      </c>
      <c r="Z267" s="25" t="b">
        <v>0</v>
      </c>
      <c r="AA267" s="20"/>
      <c r="AB267" s="20"/>
      <c r="AC267" s="20"/>
      <c r="AD267" s="20"/>
      <c r="AE267" s="20"/>
      <c r="AF267" s="20"/>
      <c r="AG267" s="20"/>
      <c r="AH267" s="20"/>
      <c r="AI267" s="20"/>
      <c r="AJ267" s="20"/>
      <c r="AK267" s="20"/>
      <c r="AL267" s="20"/>
      <c r="AM267" s="20"/>
      <c r="AN267" s="20"/>
      <c r="AO267" s="20"/>
      <c r="AP267" s="20"/>
      <c r="AQ267" s="20"/>
      <c r="AW267" s="1"/>
      <c r="AX267" s="1"/>
      <c r="AY267" s="1"/>
    </row>
    <row r="268" spans="7:51">
      <c r="G268" s="1"/>
      <c r="V268" s="22"/>
      <c r="W268" s="1"/>
      <c r="X268" s="25" t="b">
        <v>0</v>
      </c>
      <c r="Y268" s="25" t="b">
        <v>0</v>
      </c>
      <c r="Z268" s="25" t="b">
        <v>0</v>
      </c>
      <c r="AA268" s="20"/>
      <c r="AB268" s="20"/>
      <c r="AC268" s="20"/>
      <c r="AD268" s="20"/>
      <c r="AE268" s="20"/>
      <c r="AF268" s="20"/>
      <c r="AG268" s="20"/>
      <c r="AH268" s="20"/>
      <c r="AI268" s="20"/>
      <c r="AJ268" s="20"/>
      <c r="AK268" s="20"/>
      <c r="AL268" s="20"/>
      <c r="AM268" s="20"/>
      <c r="AN268" s="20"/>
      <c r="AO268" s="20"/>
      <c r="AP268" s="20"/>
      <c r="AQ268" s="20"/>
      <c r="AW268" s="1"/>
      <c r="AX268" s="1"/>
      <c r="AY268" s="1"/>
    </row>
    <row r="269" spans="7:51">
      <c r="G269" s="1"/>
      <c r="V269" s="22"/>
      <c r="W269" s="1"/>
      <c r="X269" s="25" t="b">
        <v>0</v>
      </c>
      <c r="Y269" s="25" t="b">
        <v>0</v>
      </c>
      <c r="Z269" s="25" t="b">
        <v>0</v>
      </c>
      <c r="AA269" s="20"/>
      <c r="AB269" s="20"/>
      <c r="AC269" s="20"/>
      <c r="AD269" s="20"/>
      <c r="AE269" s="20"/>
      <c r="AF269" s="20"/>
      <c r="AG269" s="20"/>
      <c r="AH269" s="20"/>
      <c r="AI269" s="20"/>
      <c r="AJ269" s="20"/>
      <c r="AK269" s="20"/>
      <c r="AL269" s="20"/>
      <c r="AM269" s="20"/>
      <c r="AN269" s="20"/>
      <c r="AO269" s="20"/>
      <c r="AP269" s="20"/>
      <c r="AQ269" s="20"/>
      <c r="AW269" s="1"/>
      <c r="AX269" s="1"/>
      <c r="AY269" s="1"/>
    </row>
    <row r="270" spans="7:51">
      <c r="G270" s="1"/>
      <c r="V270" s="22"/>
      <c r="W270" s="1"/>
      <c r="X270" s="25" t="b">
        <v>0</v>
      </c>
      <c r="Y270" s="25" t="b">
        <v>0</v>
      </c>
      <c r="Z270" s="25" t="b">
        <v>0</v>
      </c>
      <c r="AA270" s="20"/>
      <c r="AB270" s="20"/>
      <c r="AC270" s="20"/>
      <c r="AD270" s="20"/>
      <c r="AE270" s="20"/>
      <c r="AF270" s="20"/>
      <c r="AG270" s="20"/>
      <c r="AH270" s="20"/>
      <c r="AI270" s="20"/>
      <c r="AJ270" s="20"/>
      <c r="AK270" s="20"/>
      <c r="AL270" s="20"/>
      <c r="AM270" s="20"/>
      <c r="AN270" s="20"/>
      <c r="AO270" s="20"/>
      <c r="AP270" s="20"/>
      <c r="AQ270" s="20"/>
      <c r="AW270" s="1"/>
      <c r="AX270" s="1"/>
      <c r="AY270" s="1"/>
    </row>
    <row r="271" spans="7:51">
      <c r="G271" s="1"/>
      <c r="V271" s="22"/>
      <c r="W271" s="1"/>
      <c r="X271" s="25" t="b">
        <v>0</v>
      </c>
      <c r="Y271" s="25" t="b">
        <v>0</v>
      </c>
      <c r="Z271" s="25" t="b">
        <v>0</v>
      </c>
      <c r="AA271" s="20"/>
      <c r="AB271" s="20"/>
      <c r="AC271" s="20"/>
      <c r="AD271" s="20"/>
      <c r="AE271" s="20"/>
      <c r="AF271" s="20"/>
      <c r="AG271" s="20"/>
      <c r="AH271" s="20"/>
      <c r="AI271" s="20"/>
      <c r="AJ271" s="20"/>
      <c r="AK271" s="20"/>
      <c r="AL271" s="20"/>
      <c r="AM271" s="20"/>
      <c r="AN271" s="20"/>
      <c r="AO271" s="20"/>
      <c r="AP271" s="20"/>
      <c r="AQ271" s="20"/>
      <c r="AW271" s="1"/>
      <c r="AX271" s="1"/>
      <c r="AY271" s="1"/>
    </row>
    <row r="272" spans="7:51">
      <c r="G272" s="1"/>
      <c r="V272" s="22"/>
      <c r="W272" s="1"/>
      <c r="X272" s="25" t="b">
        <v>0</v>
      </c>
      <c r="Y272" s="25" t="b">
        <v>0</v>
      </c>
      <c r="Z272" s="25" t="b">
        <v>0</v>
      </c>
      <c r="AA272" s="20"/>
      <c r="AB272" s="20"/>
      <c r="AC272" s="20"/>
      <c r="AD272" s="20"/>
      <c r="AE272" s="20"/>
      <c r="AF272" s="20"/>
      <c r="AG272" s="20"/>
      <c r="AH272" s="20"/>
      <c r="AI272" s="20"/>
      <c r="AJ272" s="20"/>
      <c r="AK272" s="20"/>
      <c r="AL272" s="20"/>
      <c r="AM272" s="20"/>
      <c r="AN272" s="20"/>
      <c r="AO272" s="20"/>
      <c r="AP272" s="20"/>
      <c r="AQ272" s="20"/>
      <c r="AW272" s="1"/>
      <c r="AX272" s="1"/>
      <c r="AY272" s="1"/>
    </row>
    <row r="273" spans="7:51">
      <c r="G273" s="1"/>
      <c r="V273" s="22"/>
      <c r="W273" s="1"/>
      <c r="X273" s="25" t="b">
        <v>0</v>
      </c>
      <c r="Y273" s="25" t="b">
        <v>0</v>
      </c>
      <c r="Z273" s="25" t="b">
        <v>0</v>
      </c>
      <c r="AA273" s="20"/>
      <c r="AB273" s="20"/>
      <c r="AC273" s="20"/>
      <c r="AD273" s="20"/>
      <c r="AE273" s="20"/>
      <c r="AF273" s="20"/>
      <c r="AG273" s="20"/>
      <c r="AH273" s="20"/>
      <c r="AI273" s="20"/>
      <c r="AJ273" s="20"/>
      <c r="AK273" s="20"/>
      <c r="AL273" s="20"/>
      <c r="AM273" s="20"/>
      <c r="AN273" s="20"/>
      <c r="AO273" s="20"/>
      <c r="AP273" s="20"/>
      <c r="AQ273" s="20"/>
      <c r="AW273" s="1"/>
      <c r="AX273" s="1"/>
      <c r="AY273" s="1"/>
    </row>
    <row r="274" spans="7:51">
      <c r="G274" s="1"/>
      <c r="V274" s="22"/>
      <c r="W274" s="1"/>
      <c r="X274" s="25" t="b">
        <v>0</v>
      </c>
      <c r="Y274" s="25" t="b">
        <v>0</v>
      </c>
      <c r="Z274" s="25" t="b">
        <v>0</v>
      </c>
      <c r="AA274" s="20"/>
      <c r="AB274" s="20"/>
      <c r="AC274" s="20"/>
      <c r="AD274" s="20"/>
      <c r="AE274" s="20"/>
      <c r="AF274" s="20"/>
      <c r="AG274" s="20"/>
      <c r="AH274" s="20"/>
      <c r="AI274" s="20"/>
      <c r="AJ274" s="20"/>
      <c r="AK274" s="20"/>
      <c r="AL274" s="20"/>
      <c r="AM274" s="20"/>
      <c r="AN274" s="20"/>
      <c r="AO274" s="20"/>
      <c r="AP274" s="20"/>
      <c r="AQ274" s="20"/>
      <c r="AW274" s="1"/>
      <c r="AX274" s="1"/>
      <c r="AY274" s="1"/>
    </row>
    <row r="275" spans="7:51">
      <c r="G275" s="1"/>
      <c r="V275" s="22"/>
      <c r="W275" s="1"/>
      <c r="X275" s="25" t="b">
        <v>0</v>
      </c>
      <c r="Y275" s="25" t="b">
        <v>0</v>
      </c>
      <c r="Z275" s="25" t="b">
        <v>0</v>
      </c>
      <c r="AA275" s="20"/>
      <c r="AB275" s="20"/>
      <c r="AC275" s="20"/>
      <c r="AD275" s="20"/>
      <c r="AE275" s="20"/>
      <c r="AF275" s="20"/>
      <c r="AG275" s="20"/>
      <c r="AH275" s="20"/>
      <c r="AI275" s="20"/>
      <c r="AJ275" s="20"/>
      <c r="AK275" s="20"/>
      <c r="AL275" s="20"/>
      <c r="AM275" s="20"/>
      <c r="AN275" s="20"/>
      <c r="AO275" s="20"/>
      <c r="AP275" s="20"/>
      <c r="AQ275" s="20"/>
      <c r="AW275" s="1"/>
      <c r="AX275" s="1"/>
      <c r="AY275" s="1"/>
    </row>
    <row r="276" spans="7:51">
      <c r="G276" s="1"/>
      <c r="V276" s="22"/>
      <c r="W276" s="1"/>
      <c r="X276" s="25" t="b">
        <v>0</v>
      </c>
      <c r="Y276" s="25" t="b">
        <v>0</v>
      </c>
      <c r="Z276" s="25" t="b">
        <v>0</v>
      </c>
      <c r="AA276" s="20"/>
      <c r="AB276" s="20"/>
      <c r="AC276" s="20"/>
      <c r="AD276" s="20"/>
      <c r="AE276" s="20"/>
      <c r="AF276" s="20"/>
      <c r="AG276" s="20"/>
      <c r="AH276" s="20"/>
      <c r="AI276" s="20"/>
      <c r="AJ276" s="20"/>
      <c r="AK276" s="20"/>
      <c r="AL276" s="20"/>
      <c r="AM276" s="20"/>
      <c r="AN276" s="20"/>
      <c r="AO276" s="20"/>
      <c r="AP276" s="20"/>
      <c r="AQ276" s="20"/>
      <c r="AW276" s="1"/>
      <c r="AX276" s="1"/>
      <c r="AY276" s="1"/>
    </row>
    <row r="277" spans="7:51">
      <c r="G277" s="1"/>
      <c r="V277" s="22"/>
      <c r="W277" s="1"/>
      <c r="X277" s="25" t="b">
        <v>0</v>
      </c>
      <c r="Y277" s="25" t="b">
        <v>0</v>
      </c>
      <c r="Z277" s="25" t="b">
        <v>0</v>
      </c>
      <c r="AA277" s="20"/>
      <c r="AB277" s="20"/>
      <c r="AC277" s="20"/>
      <c r="AD277" s="20"/>
      <c r="AE277" s="20"/>
      <c r="AF277" s="20"/>
      <c r="AG277" s="20"/>
      <c r="AH277" s="20"/>
      <c r="AI277" s="20"/>
      <c r="AJ277" s="20"/>
      <c r="AK277" s="20"/>
      <c r="AL277" s="20"/>
      <c r="AM277" s="20"/>
      <c r="AN277" s="20"/>
      <c r="AO277" s="20"/>
      <c r="AP277" s="20"/>
      <c r="AQ277" s="20"/>
      <c r="AW277" s="1"/>
      <c r="AX277" s="1"/>
      <c r="AY277" s="1"/>
    </row>
    <row r="278" spans="7:51">
      <c r="G278" s="1"/>
      <c r="V278" s="22"/>
      <c r="W278" s="1"/>
      <c r="X278" s="25" t="b">
        <v>0</v>
      </c>
      <c r="Y278" s="25" t="b">
        <v>0</v>
      </c>
      <c r="Z278" s="25" t="b">
        <v>0</v>
      </c>
      <c r="AA278" s="20"/>
      <c r="AB278" s="20"/>
      <c r="AC278" s="20"/>
      <c r="AD278" s="20"/>
      <c r="AE278" s="20"/>
      <c r="AF278" s="20"/>
      <c r="AG278" s="20"/>
      <c r="AH278" s="20"/>
      <c r="AI278" s="20"/>
      <c r="AJ278" s="20"/>
      <c r="AK278" s="20"/>
      <c r="AL278" s="20"/>
      <c r="AM278" s="20"/>
      <c r="AN278" s="20"/>
      <c r="AO278" s="20"/>
      <c r="AP278" s="20"/>
      <c r="AQ278" s="20"/>
      <c r="AW278" s="1"/>
      <c r="AX278" s="1"/>
      <c r="AY278" s="1"/>
    </row>
    <row r="279" spans="7:51">
      <c r="G279" s="1"/>
      <c r="V279" s="22"/>
      <c r="W279" s="1"/>
      <c r="X279" s="25" t="b">
        <v>0</v>
      </c>
      <c r="Y279" s="25" t="b">
        <v>0</v>
      </c>
      <c r="Z279" s="25" t="b">
        <v>0</v>
      </c>
      <c r="AA279" s="20"/>
      <c r="AB279" s="20"/>
      <c r="AC279" s="20"/>
      <c r="AD279" s="20"/>
      <c r="AE279" s="20"/>
      <c r="AF279" s="20"/>
      <c r="AG279" s="20"/>
      <c r="AH279" s="20"/>
      <c r="AI279" s="20"/>
      <c r="AJ279" s="20"/>
      <c r="AK279" s="20"/>
      <c r="AL279" s="20"/>
      <c r="AM279" s="20"/>
      <c r="AN279" s="20"/>
      <c r="AO279" s="20"/>
      <c r="AP279" s="20"/>
      <c r="AQ279" s="20"/>
      <c r="AW279" s="1"/>
      <c r="AX279" s="1"/>
      <c r="AY279" s="1"/>
    </row>
    <row r="280" spans="7:51">
      <c r="G280" s="1"/>
      <c r="V280" s="22"/>
      <c r="W280" s="1"/>
      <c r="X280" s="25" t="b">
        <v>0</v>
      </c>
      <c r="Y280" s="25" t="b">
        <v>0</v>
      </c>
      <c r="Z280" s="25" t="b">
        <v>0</v>
      </c>
      <c r="AA280" s="20"/>
      <c r="AB280" s="20"/>
      <c r="AC280" s="20"/>
      <c r="AD280" s="20"/>
      <c r="AE280" s="20"/>
      <c r="AF280" s="20"/>
      <c r="AG280" s="20"/>
      <c r="AH280" s="20"/>
      <c r="AI280" s="20"/>
      <c r="AJ280" s="20"/>
      <c r="AK280" s="20"/>
      <c r="AL280" s="20"/>
      <c r="AM280" s="20"/>
      <c r="AN280" s="20"/>
      <c r="AO280" s="20"/>
      <c r="AP280" s="20"/>
      <c r="AQ280" s="20"/>
      <c r="AW280" s="1"/>
      <c r="AX280" s="1"/>
      <c r="AY280" s="1"/>
    </row>
  </sheetData>
  <autoFilter ref="A3:BX158" xr:uid="{00000000-0001-0000-0000-000000000000}">
    <filterColumn colId="0">
      <filters>
        <filter val="NEW TRUE"/>
        <filter val="TRUE"/>
      </filters>
    </filterColumn>
    <sortState xmlns:xlrd2="http://schemas.microsoft.com/office/spreadsheetml/2017/richdata2" ref="A4:BX158">
      <sortCondition ref="C3:C158"/>
    </sortState>
  </autoFilter>
  <sortState xmlns:xlrd2="http://schemas.microsoft.com/office/spreadsheetml/2017/richdata2" ref="R164:R170">
    <sortCondition ref="R164:R170"/>
  </sortState>
  <mergeCells count="10">
    <mergeCell ref="AQ2:AW2"/>
    <mergeCell ref="BD2:BL2"/>
    <mergeCell ref="BN164:BX164"/>
    <mergeCell ref="D2:V2"/>
    <mergeCell ref="W2:Y2"/>
    <mergeCell ref="Z2:AD2"/>
    <mergeCell ref="AE2:AI2"/>
    <mergeCell ref="AL2:AO2"/>
    <mergeCell ref="AY2:BB2"/>
    <mergeCell ref="AJ2:AK2"/>
  </mergeCells>
  <phoneticPr fontId="9" type="noConversion"/>
  <conditionalFormatting sqref="Z4:AV14 Z15:AI15 AK15:AV15 Z16:AV22 Z23:AU26 AV23:AV33 AN25:AN30 AQ27:AQ29 AL27:AL33 Z131:AV158">
    <cfRule type="cellIs" dxfId="16" priority="21" operator="equal">
      <formula>"N"</formula>
    </cfRule>
  </conditionalFormatting>
  <conditionalFormatting sqref="Z4:AV14 Z15:AI15 AK15:AV15">
    <cfRule type="cellIs" dxfId="15" priority="23" operator="equal">
      <formula>"G"</formula>
    </cfRule>
    <cfRule type="cellIs" dxfId="14" priority="24" operator="equal">
      <formula>"G/A"</formula>
    </cfRule>
    <cfRule type="cellIs" dxfId="13" priority="25" operator="equal">
      <formula>"A"</formula>
    </cfRule>
    <cfRule type="cellIs" dxfId="12" priority="26" operator="equal">
      <formula>"A/R"</formula>
    </cfRule>
    <cfRule type="cellIs" dxfId="11" priority="27" operator="equal">
      <formula>"R"</formula>
    </cfRule>
  </conditionalFormatting>
  <conditionalFormatting sqref="Z16:AV158">
    <cfRule type="cellIs" dxfId="10" priority="1" operator="equal">
      <formula>"G"</formula>
    </cfRule>
    <cfRule type="cellIs" dxfId="9" priority="2" operator="equal">
      <formula>"G/A"</formula>
    </cfRule>
    <cfRule type="cellIs" dxfId="8" priority="3" operator="equal">
      <formula>"A"</formula>
    </cfRule>
    <cfRule type="cellIs" dxfId="7" priority="4" operator="equal">
      <formula>"A/R"</formula>
    </cfRule>
    <cfRule type="cellIs" dxfId="6" priority="5" operator="equal">
      <formula>"R"</formula>
    </cfRule>
  </conditionalFormatting>
  <conditionalFormatting sqref="AL57:AV57">
    <cfRule type="cellIs" dxfId="5" priority="19" operator="equal">
      <formula>"N"</formula>
    </cfRule>
  </conditionalFormatting>
  <conditionalFormatting sqref="AL78:AV78">
    <cfRule type="cellIs" dxfId="4" priority="18" operator="equal">
      <formula>"N"</formula>
    </cfRule>
  </conditionalFormatting>
  <conditionalFormatting sqref="AL91:AV91">
    <cfRule type="cellIs" dxfId="3" priority="17" operator="equal">
      <formula>"N"</formula>
    </cfRule>
  </conditionalFormatting>
  <conditionalFormatting sqref="AL109:AV110">
    <cfRule type="cellIs" dxfId="2" priority="14" operator="equal">
      <formula>"N"</formula>
    </cfRule>
  </conditionalFormatting>
  <conditionalFormatting sqref="AL120:AV120">
    <cfRule type="cellIs" dxfId="1" priority="15" operator="equal">
      <formula>"N"</formula>
    </cfRule>
  </conditionalFormatting>
  <conditionalFormatting sqref="AT111">
    <cfRule type="cellIs" dxfId="0" priority="20" operator="equal">
      <formula>"N"</formula>
    </cfRule>
  </conditionalFormatting>
  <dataValidations disablePrompts="1" count="22">
    <dataValidation type="list" allowBlank="1" showInputMessage="1" showErrorMessage="1" sqref="AT92:AT95 AT115:AT116 AT98:AT99 AS4:AS158" xr:uid="{2A0F6CA3-61F1-4EEA-8201-66542883D343}">
      <formula1>$AS$164:$AS$169</formula1>
    </dataValidation>
    <dataValidation type="list" allowBlank="1" showInputMessage="1" showErrorMessage="1" sqref="AT97 AT113:AT114 AT104:AT111 AT4:AT88 AT91 AT102 AT116:AT158" xr:uid="{0658A096-F4CC-443A-8BED-0C4B7294EA1A}">
      <formula1>$AT$164:$AT$169</formula1>
    </dataValidation>
    <dataValidation type="list" allowBlank="1" showInputMessage="1" showErrorMessage="1" sqref="AT103 AT96 AT89:AT90 AT112 AT100:AT101 AU4:AU158" xr:uid="{73AE9A6F-129D-4778-9107-CF28D02D4A62}">
      <formula1>$AU$164:$AU$169</formula1>
    </dataValidation>
    <dataValidation type="list" allowBlank="1" showInputMessage="1" showErrorMessage="1" sqref="AN118 AO4:AP158" xr:uid="{43EB870D-6C50-41C3-8939-5B33E88544D3}">
      <formula1>$AO$164:$AO$169</formula1>
    </dataValidation>
    <dataValidation type="list" allowBlank="1" showInputMessage="1" showErrorMessage="1" sqref="AM118 AN4:AN117 AN119:AN158" xr:uid="{F31233B1-B479-464A-9D5E-9BB61A2687D2}">
      <formula1>$AN$164:$AN$169</formula1>
    </dataValidation>
    <dataValidation type="list" allowBlank="1" showInputMessage="1" showErrorMessage="1" sqref="AQ4:AQ158" xr:uid="{2D2FEE2A-70F9-41DE-A7D2-E7821D9C61E7}">
      <formula1>$AQ$164:$AQ$169</formula1>
    </dataValidation>
    <dataValidation type="list" allowBlank="1" showInputMessage="1" showErrorMessage="1" sqref="I4:J158" xr:uid="{A92191EA-DF2C-465C-BB94-655F6D99933E}">
      <formula1>$I$164:$I$182</formula1>
    </dataValidation>
    <dataValidation type="list" allowBlank="1" showInputMessage="1" showErrorMessage="1" sqref="AV4:AV158" xr:uid="{8FEEB621-2B54-4B7E-923C-12F79BFE786C}">
      <formula1>$AV$164:$AV$169</formula1>
    </dataValidation>
    <dataValidation type="list" allowBlank="1" showInputMessage="1" showErrorMessage="1" sqref="S4:T158" xr:uid="{1ADA1502-3AD9-4F19-8E7E-79CF8665E8AC}">
      <formula1>$T$164:$T$174</formula1>
    </dataValidation>
    <dataValidation type="list" allowBlank="1" showInputMessage="1" showErrorMessage="1" sqref="AR4:AR158" xr:uid="{591646C5-C1B8-4F73-B770-15AAB89AE07A}">
      <formula1>$AR$164:$AR$169</formula1>
    </dataValidation>
    <dataValidation type="list" allowBlank="1" showInputMessage="1" showErrorMessage="1" sqref="S4:S158" xr:uid="{1912CA8D-B2E9-48A4-A823-06C451365F39}">
      <formula1>$S$164:$S$168</formula1>
    </dataValidation>
    <dataValidation type="list" allowBlank="1" showInputMessage="1" showErrorMessage="1" sqref="AL4:AL158" xr:uid="{017F323D-E2B2-4D7E-90B7-3F55FBE0930E}">
      <formula1>$AL$164:$AL$169</formula1>
    </dataValidation>
    <dataValidation type="list" allowBlank="1" showInputMessage="1" showErrorMessage="1" sqref="AM4:AM158" xr:uid="{837A1A73-4519-4C42-9D51-63D446A368C9}">
      <formula1>$AM$164:$AM$169</formula1>
    </dataValidation>
    <dataValidation type="list" allowBlank="1" showInputMessage="1" showErrorMessage="1" sqref="R4:R158" xr:uid="{2698AC62-BEF3-486B-8C80-9E7319280C7B}">
      <formula1>$R$164:$R$193</formula1>
    </dataValidation>
    <dataValidation type="list" allowBlank="1" showInputMessage="1" showErrorMessage="1" sqref="L4:L158" xr:uid="{1A25E35A-80C3-4C86-9559-235479F5FC41}">
      <formula1>$L$164:$L$174</formula1>
    </dataValidation>
    <dataValidation type="list" allowBlank="1" showInputMessage="1" showErrorMessage="1" sqref="K4:K158" xr:uid="{1C8B2885-044B-4C6D-983D-2835EC99D169}">
      <formula1>$K$164:$K$181</formula1>
    </dataValidation>
    <dataValidation type="list" allowBlank="1" showInputMessage="1" showErrorMessage="1" sqref="M4:M158" xr:uid="{620D9C37-1ABE-4B09-93A5-61EC3B7018CB}">
      <formula1>$M$164:$M$168</formula1>
    </dataValidation>
    <dataValidation type="list" allowBlank="1" showInputMessage="1" showErrorMessage="1" sqref="O4:O158" xr:uid="{8066E214-62D9-421E-94A0-E5F9E390F4BD}">
      <formula1>$O$164:$O$166</formula1>
    </dataValidation>
    <dataValidation type="list" allowBlank="1" showInputMessage="1" showErrorMessage="1" sqref="P4:P158" xr:uid="{4C1F71B4-633C-499B-AC84-FD679F06FA9D}">
      <formula1>$P$164:$P$170</formula1>
    </dataValidation>
    <dataValidation type="list" allowBlank="1" showInputMessage="1" showErrorMessage="1" sqref="P4:P158" xr:uid="{E6CE4FA2-CFCD-4543-8A05-E1270108827F}">
      <formula1>$O$164:$O$170</formula1>
    </dataValidation>
    <dataValidation type="list" allowBlank="1" showInputMessage="1" showErrorMessage="1" sqref="Q4:Q158" xr:uid="{EBF87651-3D53-450D-B047-64A7F2210847}">
      <formula1>$Q$164:$Q$175</formula1>
    </dataValidation>
    <dataValidation type="list" allowBlank="1" showInputMessage="1" showErrorMessage="1" sqref="AK4:AK158" xr:uid="{D4F523C8-1800-4904-8B86-6EA9EE5D517F}">
      <formula1>$AK$164:$AK$167</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4258B-6C1E-438E-91CF-5410F3C8B4EE}">
  <sheetPr>
    <tabColor theme="5" tint="0.79998168889431442"/>
  </sheetPr>
  <dimension ref="B1:S39"/>
  <sheetViews>
    <sheetView topLeftCell="F4" zoomScale="142" zoomScaleNormal="142" workbookViewId="0">
      <selection activeCell="C11" sqref="A8:C11"/>
    </sheetView>
  </sheetViews>
  <sheetFormatPr defaultColWidth="9.140625" defaultRowHeight="15"/>
  <cols>
    <col min="1" max="1" width="9.140625" style="59"/>
    <col min="2" max="2" width="31.5703125" style="59" customWidth="1"/>
    <col min="3" max="3" width="40.42578125" style="63" customWidth="1"/>
    <col min="4" max="4" width="0" style="59" hidden="1" customWidth="1"/>
    <col min="5" max="5" width="4.85546875" style="59" customWidth="1"/>
    <col min="6" max="6" width="55.140625" style="59" customWidth="1"/>
    <col min="7" max="7" width="10.85546875" style="59" customWidth="1"/>
    <col min="8" max="9" width="41.42578125" style="59" customWidth="1"/>
    <col min="10" max="16384" width="9.140625" style="59"/>
  </cols>
  <sheetData>
    <row r="1" spans="2:19">
      <c r="B1" s="60"/>
      <c r="C1" s="60"/>
      <c r="E1" s="60"/>
      <c r="F1" s="60"/>
      <c r="G1" s="60"/>
      <c r="H1" s="60"/>
      <c r="I1" s="60"/>
    </row>
    <row r="2" spans="2:19" ht="72" customHeight="1">
      <c r="B2" s="98" t="s">
        <v>768</v>
      </c>
      <c r="C2" s="98" t="s">
        <v>769</v>
      </c>
      <c r="D2" s="97"/>
      <c r="E2" s="97"/>
      <c r="H2" s="67" t="s">
        <v>770</v>
      </c>
      <c r="I2" s="67"/>
      <c r="J2" s="67"/>
      <c r="K2" s="67"/>
      <c r="L2" s="67"/>
      <c r="O2" s="287"/>
      <c r="P2" s="287"/>
      <c r="Q2" s="287"/>
      <c r="R2" s="287"/>
      <c r="S2" s="287"/>
    </row>
    <row r="3" spans="2:19" ht="18.75">
      <c r="B3" s="99" t="s">
        <v>124</v>
      </c>
      <c r="C3" s="100">
        <v>2997</v>
      </c>
      <c r="F3" s="61"/>
      <c r="G3" s="61"/>
      <c r="H3" s="61"/>
      <c r="I3" s="61"/>
    </row>
    <row r="4" spans="2:19" ht="37.5">
      <c r="B4" s="101" t="s">
        <v>585</v>
      </c>
      <c r="C4" s="104">
        <v>2223</v>
      </c>
      <c r="E4" s="62"/>
      <c r="F4" s="63"/>
      <c r="G4" s="63"/>
      <c r="H4" s="63"/>
      <c r="I4" s="63"/>
    </row>
    <row r="5" spans="2:19" ht="18.75">
      <c r="B5" s="101" t="s">
        <v>548</v>
      </c>
      <c r="C5" s="104">
        <v>1917</v>
      </c>
      <c r="D5" s="63"/>
      <c r="E5" s="62"/>
      <c r="F5" s="64"/>
      <c r="G5" s="63"/>
      <c r="H5" s="63"/>
      <c r="I5" s="63"/>
    </row>
    <row r="6" spans="2:19" ht="18.75">
      <c r="B6" s="101" t="s">
        <v>771</v>
      </c>
      <c r="C6" s="104">
        <v>1305</v>
      </c>
      <c r="E6" s="66"/>
      <c r="F6" s="63"/>
      <c r="G6" s="63"/>
      <c r="H6" s="63"/>
      <c r="I6" s="63"/>
    </row>
    <row r="7" spans="2:19" ht="18.75">
      <c r="B7" s="99" t="s">
        <v>575</v>
      </c>
      <c r="C7" s="105">
        <v>1214</v>
      </c>
      <c r="E7" s="66"/>
      <c r="F7" s="63"/>
      <c r="G7" s="63"/>
      <c r="H7" s="63"/>
      <c r="I7" s="63"/>
    </row>
    <row r="8" spans="2:19" ht="18.75">
      <c r="B8" s="99" t="s">
        <v>772</v>
      </c>
      <c r="C8" s="105">
        <v>1152</v>
      </c>
      <c r="E8" s="66"/>
      <c r="F8" s="63"/>
      <c r="G8" s="63"/>
      <c r="H8" s="63"/>
      <c r="I8" s="63"/>
    </row>
    <row r="9" spans="2:19" ht="18.75">
      <c r="B9" s="99" t="s">
        <v>534</v>
      </c>
      <c r="C9" s="105">
        <v>1094</v>
      </c>
      <c r="E9" s="66"/>
      <c r="F9" s="63"/>
      <c r="G9" s="63"/>
      <c r="H9" s="63"/>
      <c r="I9" s="63"/>
    </row>
    <row r="10" spans="2:19" ht="18.75">
      <c r="B10" s="102"/>
      <c r="C10" s="103"/>
      <c r="E10" s="66"/>
      <c r="F10" s="63"/>
      <c r="G10" s="63"/>
      <c r="H10" s="63"/>
      <c r="I10" s="63"/>
    </row>
    <row r="11" spans="2:19" ht="18.75">
      <c r="B11" s="102"/>
      <c r="C11" s="103"/>
      <c r="E11" s="66"/>
      <c r="F11" s="63"/>
      <c r="G11" s="63"/>
      <c r="H11" s="63"/>
      <c r="I11" s="63"/>
    </row>
    <row r="12" spans="2:19">
      <c r="B12" s="62"/>
      <c r="E12" s="66"/>
      <c r="F12" s="63"/>
      <c r="G12" s="63"/>
      <c r="H12" s="63"/>
      <c r="I12" s="63"/>
    </row>
    <row r="13" spans="2:19">
      <c r="B13" s="62"/>
      <c r="E13" s="66"/>
      <c r="F13" s="63"/>
      <c r="G13" s="63"/>
      <c r="H13" s="63"/>
      <c r="I13" s="63"/>
    </row>
    <row r="14" spans="2:19">
      <c r="B14" s="62"/>
      <c r="E14" s="66"/>
      <c r="F14" s="63"/>
      <c r="G14" s="63"/>
      <c r="H14" s="63"/>
      <c r="I14" s="63"/>
    </row>
    <row r="15" spans="2:19">
      <c r="B15" s="62"/>
      <c r="D15" s="63"/>
      <c r="E15" s="66"/>
      <c r="F15" s="63"/>
      <c r="G15" s="63"/>
      <c r="H15" s="63"/>
      <c r="I15" s="63"/>
    </row>
    <row r="16" spans="2:19">
      <c r="B16" s="62"/>
      <c r="D16" s="63"/>
      <c r="E16" s="66"/>
      <c r="F16" s="63"/>
      <c r="G16" s="63"/>
      <c r="H16" s="63"/>
      <c r="I16" s="63"/>
    </row>
    <row r="17" spans="2:9">
      <c r="B17" s="62"/>
      <c r="D17" s="63"/>
      <c r="E17" s="66"/>
      <c r="F17" s="63"/>
      <c r="G17" s="63"/>
      <c r="H17" s="63"/>
      <c r="I17" s="63"/>
    </row>
    <row r="18" spans="2:9" ht="29.1" customHeight="1">
      <c r="B18" s="62"/>
      <c r="D18" s="63"/>
      <c r="E18" s="66"/>
      <c r="F18" s="63"/>
      <c r="G18" s="63"/>
      <c r="H18" s="63"/>
      <c r="I18" s="63"/>
    </row>
    <row r="19" spans="2:9">
      <c r="B19" s="62"/>
      <c r="E19" s="66"/>
      <c r="F19" s="63"/>
      <c r="G19" s="63"/>
      <c r="H19" s="63"/>
      <c r="I19" s="63"/>
    </row>
    <row r="20" spans="2:9">
      <c r="B20" s="62"/>
      <c r="E20" s="66"/>
      <c r="F20" s="63"/>
      <c r="G20" s="63"/>
      <c r="H20" s="63"/>
      <c r="I20" s="63"/>
    </row>
    <row r="21" spans="2:9">
      <c r="B21" s="62"/>
      <c r="E21" s="66"/>
      <c r="F21" s="63"/>
      <c r="G21" s="63"/>
      <c r="H21" s="63"/>
      <c r="I21" s="63"/>
    </row>
    <row r="22" spans="2:9">
      <c r="B22" s="62"/>
      <c r="E22" s="62"/>
      <c r="F22" s="63"/>
      <c r="G22" s="63"/>
      <c r="H22" s="63"/>
      <c r="I22" s="63"/>
    </row>
    <row r="23" spans="2:9">
      <c r="B23" s="62"/>
      <c r="E23" s="62"/>
      <c r="F23" s="63"/>
      <c r="G23" s="63"/>
      <c r="H23" s="63"/>
      <c r="I23" s="63"/>
    </row>
    <row r="24" spans="2:9">
      <c r="B24" s="62"/>
      <c r="E24" s="62"/>
      <c r="F24" s="63"/>
      <c r="G24" s="63"/>
      <c r="H24" s="63"/>
      <c r="I24" s="63"/>
    </row>
    <row r="25" spans="2:9">
      <c r="B25" s="62"/>
    </row>
    <row r="26" spans="2:9">
      <c r="B26" s="62"/>
    </row>
    <row r="27" spans="2:9">
      <c r="B27" s="65"/>
    </row>
    <row r="34" spans="6:7">
      <c r="F34" s="59" t="s">
        <v>773</v>
      </c>
      <c r="G34" s="59" t="s">
        <v>774</v>
      </c>
    </row>
    <row r="35" spans="6:7">
      <c r="F35" s="59" t="s">
        <v>566</v>
      </c>
      <c r="G35" s="59" t="s">
        <v>775</v>
      </c>
    </row>
    <row r="36" spans="6:7">
      <c r="F36" s="59" t="s">
        <v>444</v>
      </c>
      <c r="G36" s="59" t="s">
        <v>776</v>
      </c>
    </row>
    <row r="37" spans="6:7">
      <c r="F37" s="59" t="s">
        <v>441</v>
      </c>
      <c r="G37" s="148" t="s">
        <v>777</v>
      </c>
    </row>
    <row r="38" spans="6:7">
      <c r="F38" s="59" t="s">
        <v>443</v>
      </c>
      <c r="G38" s="59" t="s">
        <v>778</v>
      </c>
    </row>
    <row r="39" spans="6:7">
      <c r="F39" s="59" t="s">
        <v>442</v>
      </c>
      <c r="G39" s="59" t="s">
        <v>779</v>
      </c>
    </row>
  </sheetData>
  <mergeCells count="1">
    <mergeCell ref="O2:S2"/>
  </mergeCells>
  <pageMargins left="0.7" right="0.7" top="0.75" bottom="0.75" header="0.3" footer="0.3"/>
  <drawing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9B5C-8833-4386-BF91-53AC00D12ACD}">
  <sheetPr>
    <tabColor theme="5" tint="0.79998168889431442"/>
  </sheetPr>
  <dimension ref="A1:AC112"/>
  <sheetViews>
    <sheetView workbookViewId="0">
      <selection activeCell="E9" sqref="E9"/>
    </sheetView>
  </sheetViews>
  <sheetFormatPr defaultColWidth="9.140625" defaultRowHeight="15"/>
  <cols>
    <col min="1" max="1" width="4.42578125" style="81" customWidth="1"/>
    <col min="2" max="2" width="21.85546875" style="59" customWidth="1"/>
    <col min="3" max="3" width="14.140625" style="59" bestFit="1" customWidth="1"/>
    <col min="4" max="4" width="8.140625" style="59" customWidth="1"/>
    <col min="5" max="5" width="16.140625" style="59" bestFit="1" customWidth="1"/>
    <col min="6" max="6" width="13" style="59" hidden="1" customWidth="1"/>
    <col min="7" max="7" width="2.140625" style="59" hidden="1" customWidth="1"/>
    <col min="8" max="8" width="4.140625" style="59" hidden="1" customWidth="1"/>
    <col min="9" max="9" width="4.42578125" style="59" hidden="1" customWidth="1"/>
    <col min="10" max="10" width="0" style="59" hidden="1" customWidth="1"/>
    <col min="11" max="12" width="4.140625" style="76" hidden="1" customWidth="1"/>
    <col min="13" max="13" width="12.5703125" style="76" customWidth="1"/>
    <col min="14" max="14" width="4.5703125" style="59" hidden="1" customWidth="1"/>
    <col min="15" max="15" width="28.5703125" style="59" customWidth="1"/>
    <col min="16" max="16" width="14.85546875" style="59" customWidth="1"/>
    <col min="17" max="17" width="7.140625" style="59" customWidth="1"/>
    <col min="18" max="18" width="9.140625" style="59"/>
    <col min="19" max="20" width="0" style="59" hidden="1" customWidth="1"/>
    <col min="21" max="21" width="2.140625" style="59" hidden="1" customWidth="1"/>
    <col min="22" max="22" width="4.140625" style="59" hidden="1" customWidth="1"/>
    <col min="23" max="23" width="2.140625" style="59" hidden="1" customWidth="1"/>
    <col min="24" max="24" width="3.85546875" style="59" hidden="1" customWidth="1"/>
    <col min="25" max="26" width="2.140625" style="59" hidden="1" customWidth="1"/>
    <col min="27" max="28" width="0" style="59" hidden="1" customWidth="1"/>
    <col min="29" max="16384" width="9.140625" style="59"/>
  </cols>
  <sheetData>
    <row r="1" spans="1:29" ht="24">
      <c r="B1" s="79"/>
      <c r="C1" s="79"/>
      <c r="D1" s="79"/>
      <c r="E1" s="79"/>
      <c r="F1" s="79"/>
      <c r="G1" s="79"/>
      <c r="H1" s="79"/>
      <c r="I1" s="79"/>
      <c r="J1" s="79"/>
      <c r="K1" s="80"/>
      <c r="L1" s="80"/>
      <c r="M1" s="80"/>
      <c r="N1" s="79"/>
      <c r="O1" s="79"/>
      <c r="P1" s="79"/>
      <c r="Q1" s="79"/>
      <c r="R1" s="79"/>
      <c r="S1" s="79"/>
      <c r="T1" s="79"/>
      <c r="U1" s="79"/>
      <c r="V1" s="79"/>
      <c r="W1" s="79"/>
      <c r="X1" s="79"/>
      <c r="Y1" s="79"/>
      <c r="Z1" s="79"/>
      <c r="AA1" s="79"/>
      <c r="AB1" s="79"/>
      <c r="AC1" s="79"/>
    </row>
    <row r="2" spans="1:29" ht="24">
      <c r="B2" s="79"/>
      <c r="C2" s="79"/>
      <c r="D2" s="79"/>
      <c r="E2" s="79"/>
      <c r="F2" s="79"/>
      <c r="G2" s="79"/>
      <c r="H2" s="79"/>
      <c r="I2" s="79"/>
      <c r="J2" s="79"/>
      <c r="K2" s="80"/>
      <c r="L2" s="80"/>
      <c r="M2" s="80"/>
      <c r="N2" s="79"/>
      <c r="O2" s="79"/>
      <c r="P2" s="79"/>
      <c r="Q2" s="79"/>
      <c r="R2" s="79"/>
      <c r="S2" s="79"/>
      <c r="T2" s="79"/>
      <c r="U2" s="79"/>
      <c r="V2" s="79"/>
      <c r="W2" s="79"/>
      <c r="X2" s="79"/>
      <c r="Y2" s="79"/>
      <c r="Z2" s="79"/>
      <c r="AA2" s="79"/>
      <c r="AB2" s="79"/>
      <c r="AC2" s="79"/>
    </row>
    <row r="3" spans="1:29" s="88" customFormat="1" ht="24">
      <c r="A3" s="82"/>
      <c r="B3" s="83" t="s">
        <v>780</v>
      </c>
      <c r="C3" s="84"/>
      <c r="D3" s="84"/>
      <c r="E3" s="85"/>
      <c r="F3" s="85"/>
      <c r="G3" s="86" t="s">
        <v>442</v>
      </c>
      <c r="H3" s="86" t="s">
        <v>443</v>
      </c>
      <c r="I3" s="86" t="s">
        <v>441</v>
      </c>
      <c r="J3" s="86" t="s">
        <v>444</v>
      </c>
      <c r="K3" s="86" t="s">
        <v>566</v>
      </c>
      <c r="L3" s="86" t="s">
        <v>711</v>
      </c>
      <c r="M3" s="87"/>
      <c r="N3" s="85"/>
      <c r="O3" s="83" t="s">
        <v>781</v>
      </c>
      <c r="P3" s="85"/>
      <c r="Q3" s="85"/>
      <c r="R3" s="85"/>
      <c r="S3" s="85"/>
      <c r="T3" s="85"/>
      <c r="U3" s="86" t="s">
        <v>442</v>
      </c>
      <c r="V3" s="86" t="s">
        <v>443</v>
      </c>
      <c r="W3" s="86" t="s">
        <v>441</v>
      </c>
      <c r="X3" s="86" t="s">
        <v>444</v>
      </c>
      <c r="Y3" s="86" t="s">
        <v>566</v>
      </c>
      <c r="Z3" s="86" t="s">
        <v>711</v>
      </c>
      <c r="AA3" s="85"/>
      <c r="AB3" s="85"/>
      <c r="AC3" s="85"/>
    </row>
    <row r="4" spans="1:29" s="88" customFormat="1" ht="24">
      <c r="A4" s="82">
        <v>1</v>
      </c>
      <c r="B4" s="89" t="s">
        <v>782</v>
      </c>
      <c r="C4" s="90" t="s">
        <v>783</v>
      </c>
      <c r="D4" s="91" t="s">
        <v>566</v>
      </c>
      <c r="E4" s="85"/>
      <c r="F4" s="85" t="str">
        <f>C4&amp;"_"&amp;D4</f>
        <v>Minimum_R</v>
      </c>
      <c r="G4" s="85" t="str">
        <f>VLOOKUP($F4,$B$48:$H$74,2,FALSE)</f>
        <v>G</v>
      </c>
      <c r="H4" s="85" t="str">
        <f>VLOOKUP($F4,$B$48:$H$74,3,FALSE)</f>
        <v>G/A</v>
      </c>
      <c r="I4" s="85" t="str">
        <f>VLOOKUP($F4,$B$48:$H$74,4,FALSE)</f>
        <v>A</v>
      </c>
      <c r="J4" s="85" t="str">
        <f>VLOOKUP($F4,$B$48:$H$74,5,FALSE)</f>
        <v>A/R</v>
      </c>
      <c r="K4" s="85" t="str">
        <f>VLOOKUP($F4,$B$48:$H$74,6,FALSE)</f>
        <v>R</v>
      </c>
      <c r="L4" s="85" t="str">
        <f>VLOOKUP($F4,$B$48:$H$74,7,FALSE)</f>
        <v>N</v>
      </c>
      <c r="M4" s="87"/>
      <c r="N4" s="85">
        <v>6</v>
      </c>
      <c r="O4" s="89" t="s">
        <v>404</v>
      </c>
      <c r="P4" s="90" t="s">
        <v>783</v>
      </c>
      <c r="Q4" s="90" t="s">
        <v>441</v>
      </c>
      <c r="R4" s="85"/>
      <c r="S4" s="85" t="str">
        <f t="shared" ref="S4:T9" si="0">P4&amp;"_"&amp;Q4</f>
        <v>Minimum_A</v>
      </c>
      <c r="T4" s="85" t="str">
        <f t="shared" si="0"/>
        <v>A_</v>
      </c>
      <c r="U4" s="85" t="str">
        <f t="shared" ref="U4:U9" si="1">VLOOKUP($S4,$B$48:$H$74,2,FALSE)</f>
        <v>G</v>
      </c>
      <c r="V4" s="85" t="str">
        <f t="shared" ref="V4:V9" si="2">VLOOKUP($S4,$B$48:$H$74,3,FALSE)</f>
        <v>G/A</v>
      </c>
      <c r="W4" s="85" t="str">
        <f t="shared" ref="W4:W9" si="3">VLOOKUP($S4,$B$48:$H$74,4,FALSE)</f>
        <v>A</v>
      </c>
      <c r="X4" s="85" t="str">
        <f t="shared" ref="X4:X9" si="4">VLOOKUP($S4,$B$48:$H$74,5,FALSE)</f>
        <v>x</v>
      </c>
      <c r="Y4" s="85" t="str">
        <f t="shared" ref="Y4:Y9" si="5">VLOOKUP($S4,$B$48:$H$74,6,FALSE)</f>
        <v>x</v>
      </c>
      <c r="Z4" s="85" t="str">
        <f t="shared" ref="Z4:Z9" si="6">VLOOKUP($S4,$B$48:$H$74,7,FALSE)</f>
        <v>x</v>
      </c>
      <c r="AA4" s="85"/>
      <c r="AB4" s="85"/>
      <c r="AC4" s="85"/>
    </row>
    <row r="5" spans="1:29" s="88" customFormat="1" ht="24">
      <c r="A5" s="82">
        <v>2</v>
      </c>
      <c r="B5" s="89" t="s">
        <v>784</v>
      </c>
      <c r="C5" s="90" t="s">
        <v>783</v>
      </c>
      <c r="D5" s="91" t="s">
        <v>566</v>
      </c>
      <c r="E5" s="85"/>
      <c r="F5" s="85" t="str">
        <f>C5&amp;"_"&amp;D5</f>
        <v>Minimum_R</v>
      </c>
      <c r="G5" s="85" t="str">
        <f>VLOOKUP($F5,$B$48:$H$74,2,FALSE)</f>
        <v>G</v>
      </c>
      <c r="H5" s="85" t="str">
        <f>VLOOKUP($F5,$B$48:$H$74,3,FALSE)</f>
        <v>G/A</v>
      </c>
      <c r="I5" s="85" t="str">
        <f>VLOOKUP($F5,$B$48:$H$74,4,FALSE)</f>
        <v>A</v>
      </c>
      <c r="J5" s="85" t="str">
        <f>VLOOKUP($F5,$B$48:$H$74,5,FALSE)</f>
        <v>A/R</v>
      </c>
      <c r="K5" s="85" t="str">
        <f>VLOOKUP($F5,$B$48:$H$74,6,FALSE)</f>
        <v>R</v>
      </c>
      <c r="L5" s="85" t="str">
        <f>VLOOKUP($F5,$B$48:$H$74,7,FALSE)</f>
        <v>N</v>
      </c>
      <c r="M5" s="87"/>
      <c r="N5" s="85">
        <v>7</v>
      </c>
      <c r="O5" s="89" t="s">
        <v>405</v>
      </c>
      <c r="P5" s="90" t="s">
        <v>783</v>
      </c>
      <c r="Q5" s="90" t="s">
        <v>441</v>
      </c>
      <c r="R5" s="85"/>
      <c r="S5" s="85" t="str">
        <f t="shared" si="0"/>
        <v>Minimum_A</v>
      </c>
      <c r="T5" s="85" t="str">
        <f t="shared" si="0"/>
        <v>A_</v>
      </c>
      <c r="U5" s="85" t="str">
        <f t="shared" si="1"/>
        <v>G</v>
      </c>
      <c r="V5" s="85" t="str">
        <f t="shared" si="2"/>
        <v>G/A</v>
      </c>
      <c r="W5" s="85" t="str">
        <f t="shared" si="3"/>
        <v>A</v>
      </c>
      <c r="X5" s="85" t="str">
        <f t="shared" si="4"/>
        <v>x</v>
      </c>
      <c r="Y5" s="85" t="str">
        <f t="shared" si="5"/>
        <v>x</v>
      </c>
      <c r="Z5" s="85" t="str">
        <f t="shared" si="6"/>
        <v>x</v>
      </c>
      <c r="AA5" s="85"/>
      <c r="AB5" s="85"/>
      <c r="AC5" s="85"/>
    </row>
    <row r="6" spans="1:29" s="88" customFormat="1" ht="24">
      <c r="A6" s="82">
        <v>3</v>
      </c>
      <c r="B6" s="89" t="s">
        <v>785</v>
      </c>
      <c r="C6" s="90" t="s">
        <v>783</v>
      </c>
      <c r="D6" s="91" t="s">
        <v>566</v>
      </c>
      <c r="E6" s="85"/>
      <c r="F6" s="85" t="str">
        <f>C6&amp;"_"&amp;D6</f>
        <v>Minimum_R</v>
      </c>
      <c r="G6" s="85" t="str">
        <f>VLOOKUP($F6,$B$48:$H$74,2,FALSE)</f>
        <v>G</v>
      </c>
      <c r="H6" s="85" t="str">
        <f>VLOOKUP($F6,$B$48:$H$74,3,FALSE)</f>
        <v>G/A</v>
      </c>
      <c r="I6" s="85" t="str">
        <f>VLOOKUP($F6,$B$48:$H$74,4,FALSE)</f>
        <v>A</v>
      </c>
      <c r="J6" s="85" t="str">
        <f>VLOOKUP($F6,$B$48:$H$74,5,FALSE)</f>
        <v>A/R</v>
      </c>
      <c r="K6" s="85" t="str">
        <f>VLOOKUP($F6,$B$48:$H$74,6,FALSE)</f>
        <v>R</v>
      </c>
      <c r="L6" s="85" t="str">
        <f>VLOOKUP($F6,$B$48:$H$74,7,FALSE)</f>
        <v>N</v>
      </c>
      <c r="M6" s="87"/>
      <c r="N6" s="85">
        <v>8</v>
      </c>
      <c r="O6" s="89" t="s">
        <v>406</v>
      </c>
      <c r="P6" s="90" t="s">
        <v>783</v>
      </c>
      <c r="Q6" s="90" t="s">
        <v>441</v>
      </c>
      <c r="R6" s="85"/>
      <c r="S6" s="85" t="str">
        <f t="shared" si="0"/>
        <v>Minimum_A</v>
      </c>
      <c r="T6" s="85" t="str">
        <f t="shared" si="0"/>
        <v>A_</v>
      </c>
      <c r="U6" s="85" t="str">
        <f t="shared" si="1"/>
        <v>G</v>
      </c>
      <c r="V6" s="85" t="str">
        <f t="shared" si="2"/>
        <v>G/A</v>
      </c>
      <c r="W6" s="85" t="str">
        <f t="shared" si="3"/>
        <v>A</v>
      </c>
      <c r="X6" s="85" t="str">
        <f t="shared" si="4"/>
        <v>x</v>
      </c>
      <c r="Y6" s="85" t="str">
        <f t="shared" si="5"/>
        <v>x</v>
      </c>
      <c r="Z6" s="85" t="str">
        <f t="shared" si="6"/>
        <v>x</v>
      </c>
      <c r="AA6" s="85"/>
      <c r="AB6" s="85"/>
      <c r="AC6" s="85"/>
    </row>
    <row r="7" spans="1:29" s="88" customFormat="1" ht="24">
      <c r="A7" s="82">
        <v>4</v>
      </c>
      <c r="B7" s="89" t="s">
        <v>786</v>
      </c>
      <c r="C7" s="90" t="s">
        <v>783</v>
      </c>
      <c r="D7" s="91" t="s">
        <v>566</v>
      </c>
      <c r="E7" s="85"/>
      <c r="F7" s="85" t="str">
        <f>C7&amp;"_"&amp;D7</f>
        <v>Minimum_R</v>
      </c>
      <c r="G7" s="85" t="str">
        <f>VLOOKUP($F7,$B$48:$H$74,2,FALSE)</f>
        <v>G</v>
      </c>
      <c r="H7" s="85" t="str">
        <f>VLOOKUP($F7,$B$48:$H$74,3,FALSE)</f>
        <v>G/A</v>
      </c>
      <c r="I7" s="85" t="str">
        <f>VLOOKUP($F7,$B$48:$H$74,4,FALSE)</f>
        <v>A</v>
      </c>
      <c r="J7" s="85" t="str">
        <f>VLOOKUP($F7,$B$48:$H$74,5,FALSE)</f>
        <v>A/R</v>
      </c>
      <c r="K7" s="85" t="str">
        <f>VLOOKUP($F7,$B$48:$H$74,6,FALSE)</f>
        <v>R</v>
      </c>
      <c r="L7" s="85" t="str">
        <f>VLOOKUP($F7,$B$48:$H$74,7,FALSE)</f>
        <v>N</v>
      </c>
      <c r="M7" s="87"/>
      <c r="N7" s="85">
        <v>9</v>
      </c>
      <c r="O7" s="89" t="s">
        <v>407</v>
      </c>
      <c r="P7" s="90" t="s">
        <v>783</v>
      </c>
      <c r="Q7" s="90" t="s">
        <v>441</v>
      </c>
      <c r="R7" s="85"/>
      <c r="S7" s="85" t="str">
        <f t="shared" si="0"/>
        <v>Minimum_A</v>
      </c>
      <c r="T7" s="85" t="str">
        <f t="shared" si="0"/>
        <v>A_</v>
      </c>
      <c r="U7" s="85" t="str">
        <f t="shared" si="1"/>
        <v>G</v>
      </c>
      <c r="V7" s="85" t="str">
        <f t="shared" si="2"/>
        <v>G/A</v>
      </c>
      <c r="W7" s="85" t="str">
        <f t="shared" si="3"/>
        <v>A</v>
      </c>
      <c r="X7" s="85" t="str">
        <f t="shared" si="4"/>
        <v>x</v>
      </c>
      <c r="Y7" s="85" t="str">
        <f t="shared" si="5"/>
        <v>x</v>
      </c>
      <c r="Z7" s="85" t="str">
        <f t="shared" si="6"/>
        <v>x</v>
      </c>
      <c r="AA7" s="85"/>
      <c r="AB7" s="85"/>
      <c r="AC7" s="85"/>
    </row>
    <row r="8" spans="1:29" s="88" customFormat="1" ht="24">
      <c r="A8" s="82">
        <v>5</v>
      </c>
      <c r="B8" s="89" t="s">
        <v>787</v>
      </c>
      <c r="C8" s="90" t="s">
        <v>783</v>
      </c>
      <c r="D8" s="91">
        <v>2</v>
      </c>
      <c r="E8" s="90" t="s">
        <v>441</v>
      </c>
      <c r="F8" s="85"/>
      <c r="G8" s="85"/>
      <c r="H8" s="85"/>
      <c r="I8" s="85"/>
      <c r="J8" s="85"/>
      <c r="K8" s="87"/>
      <c r="L8" s="87"/>
      <c r="M8" s="87"/>
      <c r="N8" s="85">
        <v>10</v>
      </c>
      <c r="O8" s="89" t="s">
        <v>408</v>
      </c>
      <c r="P8" s="90" t="s">
        <v>783</v>
      </c>
      <c r="Q8" s="90" t="s">
        <v>441</v>
      </c>
      <c r="R8" s="85"/>
      <c r="S8" s="85" t="str">
        <f t="shared" si="0"/>
        <v>Minimum_A</v>
      </c>
      <c r="T8" s="85" t="str">
        <f t="shared" si="0"/>
        <v>A_</v>
      </c>
      <c r="U8" s="85" t="str">
        <f t="shared" si="1"/>
        <v>G</v>
      </c>
      <c r="V8" s="85" t="str">
        <f t="shared" si="2"/>
        <v>G/A</v>
      </c>
      <c r="W8" s="85" t="str">
        <f t="shared" si="3"/>
        <v>A</v>
      </c>
      <c r="X8" s="85" t="str">
        <f t="shared" si="4"/>
        <v>x</v>
      </c>
      <c r="Y8" s="85" t="str">
        <f t="shared" si="5"/>
        <v>x</v>
      </c>
      <c r="Z8" s="85" t="str">
        <f t="shared" si="6"/>
        <v>x</v>
      </c>
      <c r="AA8" s="85"/>
      <c r="AB8" s="85"/>
      <c r="AC8" s="85"/>
    </row>
    <row r="9" spans="1:29" s="88" customFormat="1" ht="24">
      <c r="A9" s="82"/>
      <c r="B9" s="85"/>
      <c r="C9" s="85"/>
      <c r="D9" s="85"/>
      <c r="E9" s="85"/>
      <c r="F9" s="85"/>
      <c r="G9" s="85"/>
      <c r="H9" s="85"/>
      <c r="I9" s="85"/>
      <c r="J9" s="85"/>
      <c r="K9" s="85"/>
      <c r="L9" s="85"/>
      <c r="M9" s="85"/>
      <c r="N9" s="85">
        <v>11</v>
      </c>
      <c r="O9" s="89" t="s">
        <v>409</v>
      </c>
      <c r="P9" s="90" t="s">
        <v>783</v>
      </c>
      <c r="Q9" s="90" t="s">
        <v>441</v>
      </c>
      <c r="R9" s="85"/>
      <c r="S9" s="85" t="str">
        <f t="shared" si="0"/>
        <v>Minimum_A</v>
      </c>
      <c r="T9" s="85" t="str">
        <f t="shared" si="0"/>
        <v>A_</v>
      </c>
      <c r="U9" s="85" t="str">
        <f t="shared" si="1"/>
        <v>G</v>
      </c>
      <c r="V9" s="85" t="str">
        <f t="shared" si="2"/>
        <v>G/A</v>
      </c>
      <c r="W9" s="85" t="str">
        <f t="shared" si="3"/>
        <v>A</v>
      </c>
      <c r="X9" s="85" t="str">
        <f t="shared" si="4"/>
        <v>x</v>
      </c>
      <c r="Y9" s="85" t="str">
        <f t="shared" si="5"/>
        <v>x</v>
      </c>
      <c r="Z9" s="85" t="str">
        <f t="shared" si="6"/>
        <v>x</v>
      </c>
      <c r="AA9" s="85"/>
      <c r="AB9" s="85"/>
      <c r="AC9" s="85"/>
    </row>
    <row r="10" spans="1:29" ht="24">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row>
    <row r="11" spans="1:29" ht="24">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row>
    <row r="12" spans="1:29" ht="24">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row>
    <row r="13" spans="1:29" ht="24">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row>
    <row r="14" spans="1:29" ht="24">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row>
    <row r="15" spans="1:29" ht="24">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row>
    <row r="16" spans="1:29" ht="24">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row>
    <row r="17" spans="2:29" ht="24">
      <c r="B17" s="79"/>
      <c r="C17" s="79"/>
      <c r="D17" s="79"/>
      <c r="E17" s="79"/>
      <c r="F17" s="79"/>
      <c r="G17" s="79"/>
      <c r="H17" s="79"/>
      <c r="I17" s="79"/>
      <c r="J17" s="79"/>
      <c r="K17" s="80"/>
      <c r="L17" s="80"/>
      <c r="M17" s="80"/>
      <c r="N17" s="79"/>
      <c r="O17" s="79"/>
      <c r="P17" s="79"/>
      <c r="Q17" s="79"/>
      <c r="R17" s="79"/>
      <c r="S17" s="79"/>
      <c r="T17" s="79"/>
      <c r="U17" s="79"/>
      <c r="V17" s="79"/>
      <c r="W17" s="79"/>
      <c r="X17" s="79"/>
      <c r="Y17" s="79"/>
      <c r="Z17" s="79"/>
      <c r="AA17" s="79"/>
      <c r="AB17" s="79"/>
      <c r="AC17" s="79"/>
    </row>
    <row r="32" spans="2:29">
      <c r="C32" s="59" t="s">
        <v>783</v>
      </c>
      <c r="D32" s="77" t="s">
        <v>442</v>
      </c>
      <c r="E32" s="59">
        <v>1</v>
      </c>
    </row>
    <row r="33" spans="2:8">
      <c r="C33" s="59" t="s">
        <v>788</v>
      </c>
      <c r="D33" s="77" t="s">
        <v>443</v>
      </c>
      <c r="E33" s="59">
        <v>2</v>
      </c>
    </row>
    <row r="34" spans="2:8">
      <c r="C34" s="59" t="s">
        <v>789</v>
      </c>
      <c r="D34" s="77" t="s">
        <v>441</v>
      </c>
      <c r="E34" s="59">
        <v>3</v>
      </c>
    </row>
    <row r="35" spans="2:8">
      <c r="D35" s="77" t="s">
        <v>444</v>
      </c>
      <c r="E35" s="59">
        <v>4</v>
      </c>
    </row>
    <row r="36" spans="2:8">
      <c r="D36" s="77" t="s">
        <v>566</v>
      </c>
      <c r="E36" s="59">
        <v>5</v>
      </c>
    </row>
    <row r="37" spans="2:8">
      <c r="D37" s="77" t="s">
        <v>711</v>
      </c>
      <c r="E37" s="59">
        <v>6</v>
      </c>
    </row>
    <row r="38" spans="2:8">
      <c r="D38" s="77" t="s">
        <v>790</v>
      </c>
      <c r="E38" s="59">
        <v>7</v>
      </c>
    </row>
    <row r="39" spans="2:8">
      <c r="D39" s="77" t="s">
        <v>791</v>
      </c>
      <c r="E39" s="59">
        <v>8</v>
      </c>
    </row>
    <row r="40" spans="2:8">
      <c r="D40" s="77" t="s">
        <v>792</v>
      </c>
      <c r="E40" s="59">
        <v>9</v>
      </c>
    </row>
    <row r="46" spans="2:8">
      <c r="B46" s="59" t="s">
        <v>793</v>
      </c>
      <c r="C46" s="76"/>
      <c r="D46" s="76"/>
      <c r="E46" s="76"/>
      <c r="F46" s="76"/>
      <c r="G46" s="76"/>
      <c r="H46" s="76"/>
    </row>
    <row r="47" spans="2:8">
      <c r="C47" s="67" t="s">
        <v>442</v>
      </c>
      <c r="D47" s="67" t="s">
        <v>443</v>
      </c>
      <c r="E47" s="67" t="s">
        <v>441</v>
      </c>
      <c r="F47" s="67" t="s">
        <v>444</v>
      </c>
      <c r="G47" s="67" t="s">
        <v>566</v>
      </c>
      <c r="H47" s="67" t="s">
        <v>711</v>
      </c>
    </row>
    <row r="48" spans="2:8">
      <c r="B48" s="59" t="s">
        <v>794</v>
      </c>
      <c r="C48" s="76" t="s">
        <v>442</v>
      </c>
      <c r="D48" s="76" t="s">
        <v>795</v>
      </c>
      <c r="E48" s="76" t="s">
        <v>795</v>
      </c>
      <c r="F48" s="76" t="s">
        <v>795</v>
      </c>
      <c r="G48" s="76" t="s">
        <v>795</v>
      </c>
      <c r="H48" s="76" t="s">
        <v>795</v>
      </c>
    </row>
    <row r="49" spans="2:8">
      <c r="B49" s="59" t="s">
        <v>796</v>
      </c>
      <c r="C49" s="76" t="s">
        <v>442</v>
      </c>
      <c r="D49" s="76" t="s">
        <v>443</v>
      </c>
      <c r="E49" s="76" t="s">
        <v>795</v>
      </c>
      <c r="F49" s="76" t="s">
        <v>795</v>
      </c>
      <c r="G49" s="76" t="s">
        <v>795</v>
      </c>
      <c r="H49" s="76" t="s">
        <v>795</v>
      </c>
    </row>
    <row r="50" spans="2:8">
      <c r="B50" s="59" t="s">
        <v>797</v>
      </c>
      <c r="C50" s="76" t="s">
        <v>442</v>
      </c>
      <c r="D50" s="76" t="s">
        <v>443</v>
      </c>
      <c r="E50" s="76" t="s">
        <v>441</v>
      </c>
      <c r="F50" s="76" t="s">
        <v>795</v>
      </c>
      <c r="G50" s="76" t="s">
        <v>795</v>
      </c>
      <c r="H50" s="76" t="s">
        <v>795</v>
      </c>
    </row>
    <row r="51" spans="2:8">
      <c r="B51" s="59" t="s">
        <v>798</v>
      </c>
      <c r="C51" s="76" t="s">
        <v>442</v>
      </c>
      <c r="D51" s="76" t="s">
        <v>443</v>
      </c>
      <c r="E51" s="76" t="s">
        <v>441</v>
      </c>
      <c r="F51" s="76" t="s">
        <v>444</v>
      </c>
      <c r="G51" s="76" t="s">
        <v>795</v>
      </c>
      <c r="H51" s="76" t="s">
        <v>795</v>
      </c>
    </row>
    <row r="52" spans="2:8">
      <c r="B52" s="59" t="s">
        <v>799</v>
      </c>
      <c r="C52" s="76" t="s">
        <v>442</v>
      </c>
      <c r="D52" s="76" t="s">
        <v>443</v>
      </c>
      <c r="E52" s="76" t="s">
        <v>441</v>
      </c>
      <c r="F52" s="76" t="s">
        <v>444</v>
      </c>
      <c r="G52" s="76" t="s">
        <v>566</v>
      </c>
      <c r="H52" s="76" t="s">
        <v>711</v>
      </c>
    </row>
    <row r="53" spans="2:8">
      <c r="B53" s="59" t="s">
        <v>800</v>
      </c>
      <c r="C53" s="76" t="s">
        <v>442</v>
      </c>
      <c r="D53" s="76" t="s">
        <v>443</v>
      </c>
      <c r="E53" s="76" t="s">
        <v>441</v>
      </c>
      <c r="F53" s="76" t="s">
        <v>795</v>
      </c>
      <c r="G53" s="76" t="s">
        <v>795</v>
      </c>
      <c r="H53" s="76" t="s">
        <v>795</v>
      </c>
    </row>
    <row r="54" spans="2:8">
      <c r="B54" s="78" t="s">
        <v>801</v>
      </c>
      <c r="C54" s="76" t="s">
        <v>442</v>
      </c>
      <c r="D54" s="76" t="s">
        <v>443</v>
      </c>
      <c r="E54" s="76" t="s">
        <v>441</v>
      </c>
      <c r="F54" s="76" t="s">
        <v>444</v>
      </c>
      <c r="G54" s="76" t="s">
        <v>566</v>
      </c>
      <c r="H54" s="76" t="s">
        <v>711</v>
      </c>
    </row>
    <row r="55" spans="2:8">
      <c r="B55" s="59" t="s">
        <v>802</v>
      </c>
      <c r="C55" s="76" t="s">
        <v>442</v>
      </c>
      <c r="D55" s="76" t="s">
        <v>443</v>
      </c>
      <c r="E55" s="76" t="s">
        <v>441</v>
      </c>
      <c r="F55" s="76" t="s">
        <v>444</v>
      </c>
      <c r="G55" s="76" t="s">
        <v>566</v>
      </c>
      <c r="H55" s="76" t="s">
        <v>711</v>
      </c>
    </row>
    <row r="56" spans="2:8">
      <c r="B56" s="59" t="s">
        <v>803</v>
      </c>
      <c r="C56" s="76" t="s">
        <v>795</v>
      </c>
      <c r="D56" s="76" t="s">
        <v>443</v>
      </c>
      <c r="E56" s="76" t="s">
        <v>441</v>
      </c>
      <c r="F56" s="76" t="s">
        <v>444</v>
      </c>
      <c r="G56" s="76" t="s">
        <v>566</v>
      </c>
      <c r="H56" s="76" t="s">
        <v>711</v>
      </c>
    </row>
    <row r="57" spans="2:8">
      <c r="B57" s="59" t="s">
        <v>804</v>
      </c>
      <c r="C57" s="76" t="s">
        <v>795</v>
      </c>
      <c r="D57" s="76" t="s">
        <v>795</v>
      </c>
      <c r="E57" s="76" t="s">
        <v>441</v>
      </c>
      <c r="F57" s="76" t="s">
        <v>444</v>
      </c>
      <c r="G57" s="76" t="s">
        <v>566</v>
      </c>
      <c r="H57" s="76" t="s">
        <v>711</v>
      </c>
    </row>
    <row r="58" spans="2:8">
      <c r="B58" s="59" t="s">
        <v>805</v>
      </c>
      <c r="C58" s="76" t="s">
        <v>795</v>
      </c>
      <c r="D58" s="76" t="s">
        <v>795</v>
      </c>
      <c r="E58" s="76" t="s">
        <v>795</v>
      </c>
      <c r="F58" s="76" t="s">
        <v>444</v>
      </c>
      <c r="G58" s="76" t="s">
        <v>566</v>
      </c>
      <c r="H58" s="76" t="s">
        <v>795</v>
      </c>
    </row>
    <row r="59" spans="2:8">
      <c r="B59" s="59" t="s">
        <v>806</v>
      </c>
      <c r="C59" s="76" t="s">
        <v>795</v>
      </c>
      <c r="D59" s="76" t="s">
        <v>795</v>
      </c>
      <c r="E59" s="76" t="s">
        <v>795</v>
      </c>
      <c r="F59" s="76" t="s">
        <v>795</v>
      </c>
      <c r="G59" s="76" t="s">
        <v>566</v>
      </c>
      <c r="H59" s="76" t="s">
        <v>795</v>
      </c>
    </row>
    <row r="60" spans="2:8">
      <c r="B60" s="59" t="s">
        <v>807</v>
      </c>
      <c r="C60" s="76" t="s">
        <v>795</v>
      </c>
      <c r="D60" s="76" t="s">
        <v>795</v>
      </c>
      <c r="E60" s="76" t="s">
        <v>795</v>
      </c>
      <c r="F60" s="76" t="s">
        <v>795</v>
      </c>
      <c r="G60" s="76" t="s">
        <v>795</v>
      </c>
      <c r="H60" s="76" t="s">
        <v>795</v>
      </c>
    </row>
    <row r="61" spans="2:8">
      <c r="B61" s="59" t="s">
        <v>808</v>
      </c>
      <c r="C61" s="76" t="s">
        <v>442</v>
      </c>
      <c r="D61" s="76" t="s">
        <v>795</v>
      </c>
      <c r="E61" s="76" t="s">
        <v>795</v>
      </c>
      <c r="F61" s="76" t="s">
        <v>795</v>
      </c>
      <c r="G61" s="76" t="s">
        <v>795</v>
      </c>
      <c r="H61" s="76" t="s">
        <v>795</v>
      </c>
    </row>
    <row r="62" spans="2:8">
      <c r="B62" s="59" t="s">
        <v>809</v>
      </c>
      <c r="C62" s="76" t="s">
        <v>795</v>
      </c>
      <c r="D62" s="76" t="s">
        <v>443</v>
      </c>
      <c r="E62" s="76" t="s">
        <v>795</v>
      </c>
      <c r="F62" s="76" t="s">
        <v>795</v>
      </c>
      <c r="G62" s="76" t="s">
        <v>795</v>
      </c>
      <c r="H62" s="76" t="s">
        <v>795</v>
      </c>
    </row>
    <row r="63" spans="2:8">
      <c r="B63" s="59" t="s">
        <v>810</v>
      </c>
      <c r="C63" s="76" t="s">
        <v>795</v>
      </c>
      <c r="D63" s="76" t="s">
        <v>795</v>
      </c>
      <c r="E63" s="76" t="s">
        <v>441</v>
      </c>
      <c r="F63" s="76" t="s">
        <v>795</v>
      </c>
      <c r="G63" s="76" t="s">
        <v>795</v>
      </c>
      <c r="H63" s="76" t="s">
        <v>795</v>
      </c>
    </row>
    <row r="64" spans="2:8">
      <c r="B64" s="59" t="s">
        <v>811</v>
      </c>
      <c r="C64" s="76" t="s">
        <v>795</v>
      </c>
      <c r="D64" s="76" t="s">
        <v>795</v>
      </c>
      <c r="E64" s="76" t="s">
        <v>795</v>
      </c>
      <c r="F64" s="76" t="s">
        <v>444</v>
      </c>
      <c r="G64" s="76" t="s">
        <v>795</v>
      </c>
      <c r="H64" s="76" t="s">
        <v>795</v>
      </c>
    </row>
    <row r="65" spans="2:8">
      <c r="B65" s="59" t="s">
        <v>812</v>
      </c>
      <c r="C65" s="76" t="s">
        <v>795</v>
      </c>
      <c r="D65" s="76" t="s">
        <v>795</v>
      </c>
      <c r="E65" s="76" t="s">
        <v>795</v>
      </c>
      <c r="F65" s="76" t="s">
        <v>795</v>
      </c>
      <c r="G65" s="76" t="s">
        <v>566</v>
      </c>
      <c r="H65" s="76" t="s">
        <v>795</v>
      </c>
    </row>
    <row r="66" spans="2:8">
      <c r="B66" s="59" t="s">
        <v>813</v>
      </c>
      <c r="C66" s="76" t="s">
        <v>795</v>
      </c>
      <c r="D66" s="76" t="s">
        <v>795</v>
      </c>
      <c r="E66" s="76" t="s">
        <v>795</v>
      </c>
      <c r="F66" s="76" t="s">
        <v>795</v>
      </c>
      <c r="G66" s="76" t="s">
        <v>795</v>
      </c>
      <c r="H66" s="76" t="s">
        <v>711</v>
      </c>
    </row>
    <row r="67" spans="2:8">
      <c r="D67" s="76"/>
      <c r="E67" s="76"/>
      <c r="F67" s="76"/>
      <c r="G67" s="76"/>
      <c r="H67" s="76"/>
    </row>
    <row r="68" spans="2:8">
      <c r="D68" s="76"/>
      <c r="E68" s="76"/>
      <c r="F68" s="76"/>
      <c r="G68" s="76"/>
      <c r="H68" s="76"/>
    </row>
    <row r="69" spans="2:8">
      <c r="D69" s="76"/>
      <c r="E69" s="76"/>
      <c r="F69" s="76"/>
      <c r="G69" s="76"/>
      <c r="H69" s="76"/>
    </row>
    <row r="70" spans="2:8">
      <c r="D70" s="76"/>
      <c r="E70" s="76"/>
      <c r="F70" s="76"/>
      <c r="G70" s="76"/>
      <c r="H70" s="76"/>
    </row>
    <row r="71" spans="2:8">
      <c r="D71" s="76"/>
      <c r="E71" s="76"/>
      <c r="F71" s="76"/>
      <c r="G71" s="76"/>
      <c r="H71" s="76"/>
    </row>
    <row r="72" spans="2:8">
      <c r="D72" s="76"/>
      <c r="E72" s="76"/>
      <c r="F72" s="76"/>
      <c r="G72" s="76"/>
      <c r="H72" s="76"/>
    </row>
    <row r="73" spans="2:8">
      <c r="D73" s="76"/>
      <c r="E73" s="76"/>
      <c r="F73" s="76"/>
      <c r="G73" s="76"/>
      <c r="H73" s="76"/>
    </row>
    <row r="74" spans="2:8">
      <c r="D74" s="76"/>
      <c r="E74" s="76"/>
      <c r="F74" s="76"/>
      <c r="G74" s="76"/>
      <c r="H74" s="76"/>
    </row>
    <row r="75" spans="2:8">
      <c r="D75" s="76"/>
      <c r="E75" s="76"/>
      <c r="F75" s="76"/>
      <c r="G75" s="76"/>
      <c r="H75" s="76"/>
    </row>
    <row r="76" spans="2:8">
      <c r="D76" s="76"/>
      <c r="E76" s="76"/>
      <c r="F76" s="76"/>
      <c r="G76" s="76"/>
      <c r="H76" s="76"/>
    </row>
    <row r="77" spans="2:8">
      <c r="D77" s="76"/>
      <c r="E77" s="76"/>
      <c r="F77" s="76"/>
      <c r="G77" s="76"/>
      <c r="H77" s="76"/>
    </row>
    <row r="78" spans="2:8">
      <c r="D78" s="76"/>
      <c r="E78" s="76"/>
      <c r="F78" s="76"/>
      <c r="G78" s="76"/>
      <c r="H78" s="76"/>
    </row>
    <row r="79" spans="2:8">
      <c r="D79" s="76"/>
      <c r="E79" s="76"/>
      <c r="F79" s="76"/>
      <c r="G79" s="76"/>
      <c r="H79" s="76"/>
    </row>
    <row r="80" spans="2:8">
      <c r="D80" s="76"/>
      <c r="E80" s="76"/>
      <c r="F80" s="76"/>
      <c r="G80" s="76"/>
      <c r="H80" s="76"/>
    </row>
    <row r="81" spans="4:8">
      <c r="D81" s="76"/>
      <c r="E81" s="76"/>
      <c r="F81" s="76"/>
      <c r="G81" s="76"/>
      <c r="H81" s="76"/>
    </row>
    <row r="82" spans="4:8">
      <c r="D82" s="76"/>
      <c r="E82" s="76"/>
      <c r="F82" s="76"/>
      <c r="G82" s="76"/>
      <c r="H82" s="76"/>
    </row>
    <row r="83" spans="4:8">
      <c r="D83" s="76"/>
      <c r="E83" s="76"/>
      <c r="F83" s="76"/>
      <c r="G83" s="76"/>
      <c r="H83" s="76"/>
    </row>
    <row r="84" spans="4:8">
      <c r="D84" s="76"/>
      <c r="E84" s="76"/>
      <c r="F84" s="76"/>
      <c r="G84" s="76"/>
      <c r="H84" s="76"/>
    </row>
    <row r="85" spans="4:8">
      <c r="D85" s="76"/>
      <c r="E85" s="76"/>
      <c r="F85" s="76"/>
      <c r="G85" s="76"/>
      <c r="H85" s="76"/>
    </row>
    <row r="86" spans="4:8">
      <c r="D86" s="76"/>
      <c r="E86" s="76"/>
      <c r="F86" s="76"/>
      <c r="G86" s="76"/>
      <c r="H86" s="76"/>
    </row>
    <row r="87" spans="4:8">
      <c r="D87" s="76"/>
      <c r="E87" s="76"/>
      <c r="F87" s="76"/>
      <c r="G87" s="76"/>
      <c r="H87" s="76"/>
    </row>
    <row r="88" spans="4:8">
      <c r="D88" s="76"/>
      <c r="E88" s="76"/>
      <c r="F88" s="76"/>
      <c r="G88" s="76"/>
      <c r="H88" s="76"/>
    </row>
    <row r="89" spans="4:8">
      <c r="D89" s="76"/>
      <c r="E89" s="76"/>
      <c r="F89" s="76"/>
      <c r="G89" s="76"/>
      <c r="H89" s="76"/>
    </row>
    <row r="90" spans="4:8">
      <c r="D90" s="76"/>
      <c r="E90" s="76"/>
      <c r="F90" s="76"/>
      <c r="G90" s="76"/>
      <c r="H90" s="76"/>
    </row>
    <row r="91" spans="4:8">
      <c r="D91" s="76"/>
      <c r="E91" s="76"/>
      <c r="F91" s="76"/>
      <c r="G91" s="76"/>
      <c r="H91" s="76"/>
    </row>
    <row r="92" spans="4:8">
      <c r="D92" s="76"/>
      <c r="E92" s="76"/>
      <c r="F92" s="76"/>
      <c r="G92" s="76"/>
      <c r="H92" s="76"/>
    </row>
    <row r="93" spans="4:8">
      <c r="D93" s="76"/>
      <c r="E93" s="76"/>
      <c r="F93" s="76"/>
      <c r="G93" s="76"/>
      <c r="H93" s="76"/>
    </row>
    <row r="94" spans="4:8">
      <c r="D94" s="76"/>
      <c r="E94" s="76"/>
      <c r="F94" s="76"/>
      <c r="G94" s="76"/>
      <c r="H94" s="76"/>
    </row>
    <row r="95" spans="4:8">
      <c r="D95" s="76"/>
      <c r="E95" s="76"/>
      <c r="F95" s="76"/>
      <c r="G95" s="76"/>
      <c r="H95" s="76"/>
    </row>
    <row r="96" spans="4:8">
      <c r="D96" s="76"/>
      <c r="E96" s="76"/>
      <c r="F96" s="76"/>
      <c r="G96" s="76"/>
      <c r="H96" s="76"/>
    </row>
    <row r="97" spans="4:8">
      <c r="D97" s="76"/>
      <c r="E97" s="76"/>
      <c r="F97" s="76"/>
      <c r="G97" s="76"/>
      <c r="H97" s="76"/>
    </row>
    <row r="98" spans="4:8">
      <c r="D98" s="76"/>
      <c r="E98" s="76"/>
      <c r="F98" s="76"/>
      <c r="G98" s="76"/>
      <c r="H98" s="76"/>
    </row>
    <row r="99" spans="4:8">
      <c r="D99" s="76"/>
      <c r="E99" s="76"/>
      <c r="F99" s="76"/>
      <c r="G99" s="76"/>
      <c r="H99" s="76"/>
    </row>
    <row r="100" spans="4:8">
      <c r="D100" s="76"/>
      <c r="E100" s="76"/>
      <c r="F100" s="76"/>
      <c r="G100" s="76"/>
      <c r="H100" s="76"/>
    </row>
    <row r="101" spans="4:8">
      <c r="D101" s="76"/>
      <c r="E101" s="76"/>
      <c r="F101" s="76"/>
      <c r="G101" s="76"/>
      <c r="H101" s="76"/>
    </row>
    <row r="102" spans="4:8">
      <c r="D102" s="76"/>
      <c r="E102" s="76"/>
      <c r="F102" s="76"/>
      <c r="G102" s="76"/>
      <c r="H102" s="76"/>
    </row>
    <row r="103" spans="4:8">
      <c r="D103" s="76"/>
      <c r="E103" s="76"/>
      <c r="F103" s="76"/>
      <c r="G103" s="76"/>
      <c r="H103" s="76"/>
    </row>
    <row r="104" spans="4:8">
      <c r="D104" s="76"/>
      <c r="E104" s="76"/>
      <c r="F104" s="76"/>
      <c r="G104" s="76"/>
      <c r="H104" s="76"/>
    </row>
    <row r="105" spans="4:8">
      <c r="D105" s="76"/>
      <c r="E105" s="76"/>
      <c r="F105" s="76"/>
      <c r="G105" s="76"/>
      <c r="H105" s="76"/>
    </row>
    <row r="106" spans="4:8">
      <c r="D106" s="76"/>
      <c r="E106" s="76"/>
      <c r="F106" s="76"/>
      <c r="G106" s="76"/>
      <c r="H106" s="76"/>
    </row>
    <row r="107" spans="4:8">
      <c r="D107" s="76"/>
      <c r="E107" s="76"/>
      <c r="F107" s="76"/>
      <c r="G107" s="76"/>
      <c r="H107" s="76"/>
    </row>
    <row r="108" spans="4:8">
      <c r="D108" s="76"/>
      <c r="E108" s="76"/>
      <c r="F108" s="76"/>
      <c r="G108" s="76"/>
      <c r="H108" s="76"/>
    </row>
    <row r="109" spans="4:8">
      <c r="D109" s="76"/>
      <c r="E109" s="76"/>
      <c r="F109" s="76"/>
      <c r="G109" s="76"/>
      <c r="H109" s="76"/>
    </row>
    <row r="110" spans="4:8">
      <c r="D110" s="76"/>
      <c r="E110" s="76"/>
      <c r="F110" s="76"/>
      <c r="G110" s="76"/>
      <c r="H110" s="76"/>
    </row>
    <row r="111" spans="4:8">
      <c r="D111" s="76"/>
      <c r="E111" s="76"/>
      <c r="F111" s="76"/>
      <c r="G111" s="76"/>
      <c r="H111" s="76"/>
    </row>
    <row r="112" spans="4:8">
      <c r="D112" s="76"/>
      <c r="E112" s="76"/>
      <c r="F112" s="76"/>
      <c r="G112" s="76"/>
      <c r="H112" s="76"/>
    </row>
  </sheetData>
  <dataValidations count="3">
    <dataValidation type="list" allowBlank="1" showInputMessage="1" showErrorMessage="1" sqref="D4:D7 Q4:Q9" xr:uid="{A4BDDAE4-4B5A-4602-9E27-08660C88CD4F}">
      <formula1>$D$32:$D$37</formula1>
    </dataValidation>
    <dataValidation type="list" allowBlank="1" showInputMessage="1" showErrorMessage="1" sqref="C4:C8 P4:P9" xr:uid="{66D2F797-5260-486E-9944-D4B78FAC4792}">
      <formula1>$C$32:$C$34</formula1>
    </dataValidation>
    <dataValidation type="list" allowBlank="1" showInputMessage="1" showErrorMessage="1" sqref="E8" xr:uid="{3AD8637E-5205-43F6-A72C-E6C02D520173}">
      <formula1>$D$32:$D$40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6E892-0FA4-4693-A68A-BDCF28DE7547}">
  <dimension ref="B2:E11"/>
  <sheetViews>
    <sheetView workbookViewId="0">
      <selection activeCell="E9" sqref="E9"/>
    </sheetView>
  </sheetViews>
  <sheetFormatPr defaultRowHeight="15"/>
  <cols>
    <col min="2" max="2" width="32.140625" customWidth="1"/>
    <col min="3" max="3" width="13.5703125" bestFit="1" customWidth="1"/>
    <col min="4" max="4" width="13.140625" bestFit="1" customWidth="1"/>
    <col min="5" max="5" width="11.42578125" bestFit="1" customWidth="1"/>
  </cols>
  <sheetData>
    <row r="2" spans="2:5">
      <c r="B2" s="288" t="s">
        <v>814</v>
      </c>
      <c r="C2" s="288"/>
      <c r="D2" s="288"/>
      <c r="E2" s="288"/>
    </row>
    <row r="3" spans="2:5">
      <c r="B3" t="s">
        <v>815</v>
      </c>
      <c r="C3" t="s">
        <v>816</v>
      </c>
      <c r="D3" t="s">
        <v>817</v>
      </c>
      <c r="E3" t="s">
        <v>818</v>
      </c>
    </row>
    <row r="4" spans="2:5">
      <c r="B4" t="s">
        <v>819</v>
      </c>
      <c r="C4" t="s">
        <v>820</v>
      </c>
      <c r="D4" s="68">
        <v>42000</v>
      </c>
      <c r="E4" s="68">
        <v>90000</v>
      </c>
    </row>
    <row r="5" spans="2:5">
      <c r="B5" t="s">
        <v>821</v>
      </c>
      <c r="C5" t="s">
        <v>820</v>
      </c>
      <c r="D5" s="68">
        <v>45000</v>
      </c>
      <c r="E5" s="68">
        <v>75000</v>
      </c>
    </row>
    <row r="6" spans="2:5">
      <c r="B6" t="s">
        <v>822</v>
      </c>
      <c r="C6" t="s">
        <v>823</v>
      </c>
      <c r="D6" s="68">
        <v>70000</v>
      </c>
      <c r="E6" s="68">
        <v>80000</v>
      </c>
    </row>
    <row r="7" spans="2:5">
      <c r="B7" t="s">
        <v>824</v>
      </c>
      <c r="C7" t="s">
        <v>825</v>
      </c>
      <c r="D7" s="68">
        <v>4000</v>
      </c>
      <c r="E7" s="68">
        <v>40000</v>
      </c>
    </row>
    <row r="8" spans="2:5">
      <c r="B8" t="s">
        <v>826</v>
      </c>
      <c r="C8" t="s">
        <v>825</v>
      </c>
      <c r="D8" s="69">
        <v>800000</v>
      </c>
      <c r="E8" s="68">
        <v>900000</v>
      </c>
    </row>
    <row r="9" spans="2:5">
      <c r="B9" t="s">
        <v>827</v>
      </c>
      <c r="C9" t="s">
        <v>825</v>
      </c>
      <c r="D9" s="68">
        <v>860000</v>
      </c>
      <c r="E9" s="68">
        <v>1600000</v>
      </c>
    </row>
    <row r="10" spans="2:5">
      <c r="B10" t="s">
        <v>828</v>
      </c>
      <c r="C10" t="s">
        <v>825</v>
      </c>
      <c r="D10" s="68">
        <v>250000</v>
      </c>
      <c r="E10" s="68">
        <f>1000*3000</f>
        <v>3000000</v>
      </c>
    </row>
    <row r="11" spans="2:5">
      <c r="B11" t="s">
        <v>829</v>
      </c>
      <c r="C11" t="s">
        <v>830</v>
      </c>
      <c r="D11" s="68">
        <v>350000</v>
      </c>
      <c r="E11" s="68">
        <v>35000000</v>
      </c>
    </row>
  </sheetData>
  <mergeCells count="1">
    <mergeCell ref="B2:E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C5627663EAEF43A443C85359B8FA65" ma:contentTypeVersion="15" ma:contentTypeDescription="Create a new document." ma:contentTypeScope="" ma:versionID="148c4b431d51642db73210aaff5fa457">
  <xsd:schema xmlns:xsd="http://www.w3.org/2001/XMLSchema" xmlns:xs="http://www.w3.org/2001/XMLSchema" xmlns:p="http://schemas.microsoft.com/office/2006/metadata/properties" xmlns:ns2="401a8913-ae27-4a73-9cf9-118004750170" xmlns:ns3="db24135a-bd8b-4cb7-8083-2ad6091828e8" targetNamespace="http://schemas.microsoft.com/office/2006/metadata/properties" ma:root="true" ma:fieldsID="91d3bb539e7a51656f29dc71d2ca458a" ns2:_="" ns3:_="">
    <xsd:import namespace="401a8913-ae27-4a73-9cf9-118004750170"/>
    <xsd:import namespace="db24135a-bd8b-4cb7-8083-2ad6091828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a8913-ae27-4a73-9cf9-11800475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333b213-9c96-4247-b3db-168530168e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24135a-bd8b-4cb7-8083-2ad6091828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74648f-bec4-42f3-90c3-f350e123cec7}" ma:internalName="TaxCatchAll" ma:showField="CatchAllData" ma:web="db24135a-bd8b-4cb7-8083-2ad6091828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b24135a-bd8b-4cb7-8083-2ad6091828e8" xsi:nil="true"/>
    <lcf76f155ced4ddcb4097134ff3c332f xmlns="401a8913-ae27-4a73-9cf9-1180047501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8EFE88-7712-46A6-AE57-FCFA8C58CA47}">
  <ds:schemaRefs>
    <ds:schemaRef ds:uri="http://schemas.microsoft.com/sharepoint/v3/contenttype/forms"/>
  </ds:schemaRefs>
</ds:datastoreItem>
</file>

<file path=customXml/itemProps2.xml><?xml version="1.0" encoding="utf-8"?>
<ds:datastoreItem xmlns:ds="http://schemas.openxmlformats.org/officeDocument/2006/customXml" ds:itemID="{EFE1179B-E90D-4C84-A7E7-9ADAB0919D02}"/>
</file>

<file path=customXml/itemProps3.xml><?xml version="1.0" encoding="utf-8"?>
<ds:datastoreItem xmlns:ds="http://schemas.openxmlformats.org/officeDocument/2006/customXml" ds:itemID="{6E5A15B8-6837-4CDE-A5E2-27CD4384BB41}">
  <ds:schemaRefs>
    <ds:schemaRef ds:uri="c577694f-e274-40f6-b16e-00fc2d6e050c"/>
    <ds:schemaRef ds:uri="http://schemas.microsoft.com/office/2006/documentManagement/types"/>
    <ds:schemaRef ds:uri="http://purl.org/dc/elements/1.1/"/>
    <ds:schemaRef ds:uri="7cda0517-779d-4819-9e85-860de308c79f"/>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59096ad9-8b60-446a-90b7-017dbb9421a3}" enabled="1" method="Standard" siteId="{3d234255-e20f-4205-88a5-9658a402999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Package D</vt:lpstr>
      <vt:lpstr>OPTIONS LONG LIST</vt:lpstr>
      <vt:lpstr>Scoring guides &amp; thresholds &amp; r</vt:lpstr>
      <vt:lpstr>Thresholds</vt:lpstr>
      <vt:lpstr>Costing Guidelines</vt:lpstr>
      <vt:lpst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Drew Pearce</cp:lastModifiedBy>
  <cp:revision/>
  <dcterms:created xsi:type="dcterms:W3CDTF">2025-12-04T13:27:24Z</dcterms:created>
  <dcterms:modified xsi:type="dcterms:W3CDTF">2026-07-22T11:56:18Z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0x010100DBC5627663EAEF43A443C85359B8FA65</vt:lpwstr>
  </property>
  <property fmtid="{D5CDD505-2E9C-101B-9397-08002B2CF9AE}" pid="3" name="MediaServiceImageTags">
    <vt:lpwstr/>
  </property>
</Properties>
</file>